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 activeTab="3"/>
  </bookViews>
  <sheets>
    <sheet name="INGRESOS 2016" sheetId="2" r:id="rId1"/>
    <sheet name="DISTRIBUTIVO 2016" sheetId="3" r:id="rId2"/>
    <sheet name="GASTOS 2016" sheetId="1" r:id="rId3"/>
    <sheet name="Hoja1" sheetId="5" r:id="rId4"/>
    <sheet name="gasto en tecnico" sheetId="4" state="hidden" r:id="rId5"/>
  </sheets>
  <externalReferences>
    <externalReference r:id="rId6"/>
  </externalReferences>
  <calcPr calcId="145621"/>
</workbook>
</file>

<file path=xl/calcChain.xml><?xml version="1.0" encoding="utf-8"?>
<calcChain xmlns="http://schemas.openxmlformats.org/spreadsheetml/2006/main">
  <c r="G11" i="5" l="1"/>
  <c r="G10" i="5"/>
  <c r="G4" i="5"/>
  <c r="G5" i="5"/>
  <c r="G6" i="5"/>
  <c r="G7" i="5"/>
  <c r="G8" i="5"/>
  <c r="G3" i="5"/>
  <c r="F11" i="5"/>
  <c r="F10" i="5"/>
  <c r="E11" i="5"/>
  <c r="E10" i="5"/>
  <c r="F4" i="5"/>
  <c r="F5" i="5"/>
  <c r="F6" i="5"/>
  <c r="F7" i="5"/>
  <c r="F8" i="5"/>
  <c r="F9" i="5" s="1"/>
  <c r="F3" i="5"/>
  <c r="E8" i="5"/>
  <c r="E9" i="5" s="1"/>
  <c r="E4" i="5"/>
  <c r="E5" i="5"/>
  <c r="E6" i="5"/>
  <c r="E7" i="5"/>
  <c r="E3" i="5"/>
  <c r="I19" i="3"/>
  <c r="E12" i="5" l="1"/>
  <c r="F12" i="5"/>
  <c r="C34" i="1"/>
  <c r="C23" i="1" l="1"/>
  <c r="C19" i="1"/>
  <c r="D18" i="1"/>
  <c r="D38" i="1"/>
  <c r="C42" i="1"/>
  <c r="D41" i="1"/>
  <c r="C47" i="1"/>
  <c r="D46" i="1"/>
  <c r="D124" i="1" l="1"/>
  <c r="D119" i="1"/>
  <c r="D74" i="1" l="1"/>
  <c r="D109" i="1"/>
  <c r="D113" i="1" s="1"/>
  <c r="D98" i="1"/>
  <c r="D121" i="1"/>
  <c r="D146" i="1"/>
  <c r="D150" i="1"/>
  <c r="D132" i="1"/>
  <c r="D136" i="1"/>
  <c r="D154" i="1" l="1"/>
  <c r="D102" i="1"/>
  <c r="C163" i="1" s="1"/>
  <c r="D140" i="1"/>
  <c r="C162" i="1" l="1"/>
  <c r="K16" i="3" l="1"/>
  <c r="K13" i="3"/>
  <c r="K12" i="3"/>
  <c r="K11" i="3"/>
  <c r="K10" i="3"/>
  <c r="K9" i="3"/>
  <c r="K8" i="3"/>
  <c r="D21" i="3" l="1"/>
  <c r="F19" i="2" l="1"/>
  <c r="E19" i="2"/>
  <c r="H24" i="3" l="1"/>
  <c r="E24" i="3"/>
  <c r="C27" i="2"/>
  <c r="C24" i="2"/>
  <c r="C22" i="2"/>
  <c r="C19" i="2"/>
  <c r="C18" i="2" l="1"/>
  <c r="C17" i="2" s="1"/>
  <c r="G26" i="3" l="1"/>
  <c r="D85" i="1" l="1"/>
  <c r="D88" i="1"/>
  <c r="I8" i="3"/>
  <c r="I24" i="3"/>
  <c r="I20" i="3"/>
  <c r="J19" i="3"/>
  <c r="E19" i="3"/>
  <c r="G16" i="3"/>
  <c r="C12" i="1" s="1"/>
  <c r="D16" i="3"/>
  <c r="D92" i="1" l="1"/>
  <c r="C161" i="1" s="1"/>
  <c r="J24" i="3"/>
  <c r="J26" i="3" s="1"/>
  <c r="I9" i="3" l="1"/>
  <c r="I10" i="3"/>
  <c r="I11" i="3"/>
  <c r="I12" i="3"/>
  <c r="I13" i="3"/>
  <c r="H10" i="3"/>
  <c r="H11" i="3"/>
  <c r="H12" i="3"/>
  <c r="H9" i="3"/>
  <c r="H8" i="3"/>
  <c r="H13" i="3"/>
  <c r="F11" i="3"/>
  <c r="F12" i="3"/>
  <c r="F13" i="3"/>
  <c r="F10" i="3"/>
  <c r="F9" i="3"/>
  <c r="F8" i="3"/>
  <c r="E10" i="3"/>
  <c r="E11" i="3"/>
  <c r="E12" i="3"/>
  <c r="E13" i="3"/>
  <c r="E9" i="3"/>
  <c r="E8" i="3"/>
  <c r="J13" i="3" l="1"/>
  <c r="J8" i="3"/>
  <c r="E16" i="3"/>
  <c r="J9" i="3"/>
  <c r="J10" i="3"/>
  <c r="J12" i="3"/>
  <c r="J11" i="3"/>
  <c r="H16" i="3"/>
  <c r="F16" i="3"/>
  <c r="C11" i="1" s="1"/>
  <c r="C10" i="1" s="1"/>
  <c r="I16" i="3"/>
  <c r="C15" i="1" s="1"/>
  <c r="C50" i="1"/>
  <c r="J16" i="3" l="1"/>
  <c r="C8" i="1"/>
  <c r="C7" i="1" s="1"/>
  <c r="C14" i="1"/>
  <c r="D6" i="1" l="1"/>
  <c r="D53" i="1" s="1"/>
  <c r="C31" i="4"/>
  <c r="C27" i="4"/>
  <c r="C23" i="4"/>
  <c r="C22" i="4" s="1"/>
  <c r="C19" i="4"/>
  <c r="C18" i="4"/>
  <c r="C15" i="4"/>
  <c r="C14" i="4"/>
  <c r="C11" i="4"/>
  <c r="C10" i="4" s="1"/>
  <c r="C6" i="4"/>
  <c r="C5" i="4" s="1"/>
  <c r="C17" i="4" l="1"/>
  <c r="C13" i="4"/>
  <c r="C27" i="1" l="1"/>
  <c r="C30" i="1"/>
  <c r="C159" i="1" l="1"/>
  <c r="C16" i="2" l="1"/>
  <c r="C14" i="2" s="1"/>
  <c r="I26" i="3"/>
  <c r="H26" i="3"/>
  <c r="F26" i="3"/>
  <c r="E26" i="3"/>
  <c r="H21" i="3"/>
  <c r="C69" i="1" s="1"/>
  <c r="N9" i="3"/>
  <c r="N10" i="3"/>
  <c r="N11" i="3"/>
  <c r="N12" i="3"/>
  <c r="N13" i="3"/>
  <c r="N8" i="3"/>
  <c r="E20" i="3"/>
  <c r="J20" i="3" s="1"/>
  <c r="C31" i="2"/>
  <c r="C30" i="2" s="1"/>
  <c r="C9" i="2"/>
  <c r="C13" i="2" l="1"/>
  <c r="C6" i="2" s="1"/>
  <c r="C33" i="2" s="1"/>
  <c r="C158" i="1" s="1"/>
  <c r="F27" i="2"/>
  <c r="K26" i="3"/>
  <c r="F21" i="3"/>
  <c r="C66" i="1" s="1"/>
  <c r="I21" i="3"/>
  <c r="C70" i="1" s="1"/>
  <c r="C68" i="1" s="1"/>
  <c r="K24" i="3"/>
  <c r="M21" i="3" s="1"/>
  <c r="G21" i="3"/>
  <c r="C67" i="1" s="1"/>
  <c r="E21" i="3"/>
  <c r="J21" i="3" l="1"/>
  <c r="C64" i="1"/>
  <c r="C63" i="1" s="1"/>
  <c r="C65" i="1"/>
  <c r="M24" i="3"/>
  <c r="D62" i="1" l="1"/>
  <c r="C160" i="1" l="1"/>
  <c r="C165" i="1" s="1"/>
</calcChain>
</file>

<file path=xl/comments1.xml><?xml version="1.0" encoding="utf-8"?>
<comments xmlns="http://schemas.openxmlformats.org/spreadsheetml/2006/main">
  <authors>
    <author>JP-Delegsol</author>
  </authors>
  <commentList>
    <comment ref="E77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Materiales de Construccion para los diferentes barrios de la Parroquia (adquisicion de tuberia, colocacion de adoquin)</t>
        </r>
      </text>
    </comment>
    <comment ref="E80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Parada de bus y tanques para la recoleccion de la basura en los diferentes barrios de la parroquia</t>
        </r>
      </text>
    </comment>
    <comment ref="E81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alquiler de maquinaria como volquetes , retroexcavadora para extracion de piedra</t>
        </r>
      </text>
    </comment>
    <comment ref="E83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Construccion de la Casa Parroquial </t>
        </r>
      </text>
    </comment>
    <comment ref="E84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Apoyo para la realizacion de abono para la produccion dentro de la Parroquia</t>
        </r>
      </text>
    </comment>
    <comment ref="E103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Rescate de las culturas y tradiciones de la Parroquia</t>
        </r>
      </text>
    </comment>
    <comment ref="E105" authorId="0">
      <text>
        <r>
          <rPr>
            <b/>
            <sz val="9"/>
            <color indexed="81"/>
            <rFont val="Tahoma"/>
            <family val="2"/>
          </rPr>
          <t>JP-Delegsol:</t>
        </r>
        <r>
          <rPr>
            <sz val="9"/>
            <color indexed="81"/>
            <rFont val="Tahoma"/>
            <family val="2"/>
          </rPr>
          <t xml:space="preserve">
Entrega de raciones alimenticias para el proyecto con el sector vulnerable</t>
        </r>
      </text>
    </comment>
  </commentList>
</comments>
</file>

<file path=xl/sharedStrings.xml><?xml version="1.0" encoding="utf-8"?>
<sst xmlns="http://schemas.openxmlformats.org/spreadsheetml/2006/main" count="342" uniqueCount="251">
  <si>
    <t>PRESUPUESTO 2014</t>
  </si>
  <si>
    <t>FUNCION I</t>
  </si>
  <si>
    <t>SERVICIOS GENERALES</t>
  </si>
  <si>
    <t>PROGRAMA I</t>
  </si>
  <si>
    <t>ADMINISTRACION GENERAL</t>
  </si>
  <si>
    <t>PARTIDA</t>
  </si>
  <si>
    <t>DENOMINACION</t>
  </si>
  <si>
    <t>PROFORMA</t>
  </si>
  <si>
    <t>SUBPROGRAMA V</t>
  </si>
  <si>
    <t>5.1</t>
  </si>
  <si>
    <t>GRUPO I GASTOS EN EL PERSONAL</t>
  </si>
  <si>
    <t>5.1.01</t>
  </si>
  <si>
    <t>Remuneraciones Básicas</t>
  </si>
  <si>
    <t>5.1.01.05</t>
  </si>
  <si>
    <t>Remuneraciones Unificadas</t>
  </si>
  <si>
    <t>5.1.02</t>
  </si>
  <si>
    <t>Remuneraciones Complementarias</t>
  </si>
  <si>
    <t>5.1.02.03</t>
  </si>
  <si>
    <t>Décimo tercer sueldo</t>
  </si>
  <si>
    <t>5.1.02.04</t>
  </si>
  <si>
    <t>Décimo cuarto sueldo</t>
  </si>
  <si>
    <t>5.1.06</t>
  </si>
  <si>
    <t>Aporte Patronal a la Seguridad Social</t>
  </si>
  <si>
    <t>5.1.06.01</t>
  </si>
  <si>
    <t>Aporte Patronal</t>
  </si>
  <si>
    <t>5.1.06.02</t>
  </si>
  <si>
    <t>Fondos de Reserva</t>
  </si>
  <si>
    <t>5.3</t>
  </si>
  <si>
    <t>GRUPO III - BIENES Y SERVICIOS DE CONSUMO</t>
  </si>
  <si>
    <t>5.3.02</t>
  </si>
  <si>
    <t>Servicios Generales</t>
  </si>
  <si>
    <t>5.3.02.04</t>
  </si>
  <si>
    <t>Edición impresión reproduccion y publicaciones</t>
  </si>
  <si>
    <t>5.3.03</t>
  </si>
  <si>
    <t>Traslados, Instalaciones, Viáticos y Subsistencias</t>
  </si>
  <si>
    <t>5.3.03.01</t>
  </si>
  <si>
    <t>Pasajes al Interior</t>
  </si>
  <si>
    <t>5.3.07</t>
  </si>
  <si>
    <t>Gastos en Informática</t>
  </si>
  <si>
    <t>5.3.07.02</t>
  </si>
  <si>
    <t>Arrendamiento y Licencias de Uso de Paq. Inf</t>
  </si>
  <si>
    <t>5.3.07.04</t>
  </si>
  <si>
    <t>Manten y Reparacion de Equipos y sist inform.</t>
  </si>
  <si>
    <t>5.3.08</t>
  </si>
  <si>
    <t>Bienes de Uso y Consumo Corriente</t>
  </si>
  <si>
    <t>53.08.04</t>
  </si>
  <si>
    <t>materiales de oficina</t>
  </si>
  <si>
    <t>materiales de aseo</t>
  </si>
  <si>
    <t>gastos financieros</t>
  </si>
  <si>
    <t>56.02.01</t>
  </si>
  <si>
    <t xml:space="preserve">sector publico finciero </t>
  </si>
  <si>
    <t>5.7</t>
  </si>
  <si>
    <t>GRUPO VII - OTROS GASTOS</t>
  </si>
  <si>
    <t>5.7.02</t>
  </si>
  <si>
    <t>Seguros, Costos Financieros y otros Gastos</t>
  </si>
  <si>
    <t>5.7.02.01</t>
  </si>
  <si>
    <t xml:space="preserve">Seguros </t>
  </si>
  <si>
    <t>5.7.02.03</t>
  </si>
  <si>
    <t>Comisiones Bancarias</t>
  </si>
  <si>
    <t>5.8</t>
  </si>
  <si>
    <t>GRUPO VIII - TRANSFERENCIAS Y DONACIONES CORRIENTES</t>
  </si>
  <si>
    <t>5.8.01</t>
  </si>
  <si>
    <t>Transferencias Corrientes al Sector Público</t>
  </si>
  <si>
    <t>5.8.01.02</t>
  </si>
  <si>
    <t>A Entidades Descentralizadas y Autónomas</t>
  </si>
  <si>
    <t>58.01.04</t>
  </si>
  <si>
    <t>A entidades del gobierno seccional (agopa- conagopare)</t>
  </si>
  <si>
    <t>5.8.04</t>
  </si>
  <si>
    <t>Aportes y Participaciones al Sector Público</t>
  </si>
  <si>
    <t>5.8.04.06</t>
  </si>
  <si>
    <t>Para el IECE por el 0.5% las aportaciones al IESS</t>
  </si>
  <si>
    <t>TOTAL GASTO CORRIENTE</t>
  </si>
  <si>
    <t>PROGRAMA II</t>
  </si>
  <si>
    <t xml:space="preserve">Bienes de Uso y consumo de Inversion </t>
  </si>
  <si>
    <t>73.01.05</t>
  </si>
  <si>
    <t>telecomunicaciones</t>
  </si>
  <si>
    <t>Materiales de Construccion Elect. Plom y carpin.</t>
  </si>
  <si>
    <t>8.4</t>
  </si>
  <si>
    <t>96</t>
  </si>
  <si>
    <t xml:space="preserve">Amortizacion de la deuda Publica </t>
  </si>
  <si>
    <t>96.02.01</t>
  </si>
  <si>
    <t xml:space="preserve">Al sector publico Financiero </t>
  </si>
  <si>
    <t>PASIVO CIRCULANTE</t>
  </si>
  <si>
    <t>9.7.01.01</t>
  </si>
  <si>
    <t>De Cuentas por Pagar</t>
  </si>
  <si>
    <t xml:space="preserve">TOTAL PROGRAMA </t>
  </si>
  <si>
    <t>FUNCION II</t>
  </si>
  <si>
    <t>SERVICIOS SOCIALES</t>
  </si>
  <si>
    <t>PROGRAMA III</t>
  </si>
  <si>
    <t>7.3</t>
  </si>
  <si>
    <t>7.3.02</t>
  </si>
  <si>
    <t>7.3.02.02</t>
  </si>
  <si>
    <t>Fletes y Maniobras</t>
  </si>
  <si>
    <t>7.3.02.05</t>
  </si>
  <si>
    <t>Espectaculos culturales y sociales</t>
  </si>
  <si>
    <t>7.3.08</t>
  </si>
  <si>
    <t>7.3.08.01</t>
  </si>
  <si>
    <t>Alimentos y bebidas</t>
  </si>
  <si>
    <t xml:space="preserve">SUELDO UNIFICADO </t>
  </si>
  <si>
    <t>SUELDO UNIFICADO ANUAL</t>
  </si>
  <si>
    <t>DECIMO TERCERO</t>
  </si>
  <si>
    <t>DECIMO CUARTO</t>
  </si>
  <si>
    <t>FONDO DE RESERVA</t>
  </si>
  <si>
    <t>APORTE PATRONAL</t>
  </si>
  <si>
    <t>REMUNERACION ANUAL PROPUESTO</t>
  </si>
  <si>
    <t>FUNCION I SERVICIOS GENERALES</t>
  </si>
  <si>
    <t>PROGRAMAI</t>
  </si>
  <si>
    <t>NOMBRES</t>
  </si>
  <si>
    <t>CARGO</t>
  </si>
  <si>
    <t>SUBTOTAL</t>
  </si>
  <si>
    <t>TOTAL</t>
  </si>
  <si>
    <t>INGRESOS</t>
  </si>
  <si>
    <t>C O N C E P T O</t>
  </si>
  <si>
    <t>INGRESOS CORRIENTES</t>
  </si>
  <si>
    <t>TITULO I - INGRESOS TRIBUTARIOS</t>
  </si>
  <si>
    <t>TITULO II - INGRESOS NO TRIBUTARIOS</t>
  </si>
  <si>
    <t>1.7</t>
  </si>
  <si>
    <t>CAPITULO I - RENTA DE INVERSIONES Y MULTAS</t>
  </si>
  <si>
    <t>1.7.01</t>
  </si>
  <si>
    <t>RENTAS DE INVERSIONES</t>
  </si>
  <si>
    <t>1.7.02</t>
  </si>
  <si>
    <t>RENTA POR ARRENDAMIENTO DE BIENES</t>
  </si>
  <si>
    <t>1.7.02.99</t>
  </si>
  <si>
    <t>Otros Arrendamientos</t>
  </si>
  <si>
    <t>CAPITULO II - TRANSFERENCIAS Y DONACIONES CORRIENTES</t>
  </si>
  <si>
    <t>1.8.06</t>
  </si>
  <si>
    <t>APORTES Y PARTICIPACIONES CORRIENTES DEL REGIMEN SECCIONAL AUTONOMO</t>
  </si>
  <si>
    <t>1.8.06.08</t>
  </si>
  <si>
    <t>Aporte a Juntas Parroquiales Rurales</t>
  </si>
  <si>
    <t>INGRESOS DE CAPITAL</t>
  </si>
  <si>
    <t>CAPITULO II - TRANSFERENCIAS Y DONACIONES DE CAPITAL E INVERSION</t>
  </si>
  <si>
    <t>2.8.01</t>
  </si>
  <si>
    <t>TRANSFERENCIAS DE CAPITAL E INVERSION DEL SECTOR PUBLICO</t>
  </si>
  <si>
    <t>2.8.01.04</t>
  </si>
  <si>
    <t>2.8.06</t>
  </si>
  <si>
    <t>APORTES Y PARTICIPACIONES DE CAPITAL E INVERSION DEL REGIMEN SECCIONAL AUTONOMO</t>
  </si>
  <si>
    <t>2.8.06.08</t>
  </si>
  <si>
    <t>INGRESO DE FINANCIAMIENTO</t>
  </si>
  <si>
    <t>SALDOS DISPONIBLES</t>
  </si>
  <si>
    <t>3.7.01</t>
  </si>
  <si>
    <t>SALDO EN CAJA Y BANCOS</t>
  </si>
  <si>
    <t>3.7.01.01</t>
  </si>
  <si>
    <t>De Fondos del Gobierno Central</t>
  </si>
  <si>
    <t>CUENTAS PENDIENTES POR COBRAR</t>
  </si>
  <si>
    <t>3.8.01</t>
  </si>
  <si>
    <t>3.8.01.01</t>
  </si>
  <si>
    <t>De cuentas por cobrar</t>
  </si>
  <si>
    <t>T O T A L:</t>
  </si>
  <si>
    <t>Rene Castro</t>
  </si>
  <si>
    <t>Segundo Castro</t>
  </si>
  <si>
    <t>Leodan Castro</t>
  </si>
  <si>
    <t>Isabel Sarmiento</t>
  </si>
  <si>
    <t>Leonardo Lopez</t>
  </si>
  <si>
    <t>Edison Siguenza</t>
  </si>
  <si>
    <t>COBRADO DECIMO CUARTO SUELDO</t>
  </si>
  <si>
    <t>COBRADO</t>
  </si>
  <si>
    <t>DEBIAMOS COBRAR</t>
  </si>
  <si>
    <t>POR DESCONTAR PARA PROXIMO MES</t>
  </si>
  <si>
    <t xml:space="preserve">Gonsalo Cabrera </t>
  </si>
  <si>
    <t xml:space="preserve">Gistavo Cabrera </t>
  </si>
  <si>
    <t>Ing. Wilson Once</t>
  </si>
  <si>
    <t>IECE</t>
  </si>
  <si>
    <t xml:space="preserve">Construcciones y Edificaciones </t>
  </si>
  <si>
    <t>AUXILIARES DE LIMPIEZA</t>
  </si>
  <si>
    <t>PROYECTO:</t>
  </si>
  <si>
    <t xml:space="preserve">FORESTACION Y REFORESTACION CON FINES DE CONSERVACION AMBIENTAL Y PROTECCION DE CUENCAS HIDRICAS </t>
  </si>
  <si>
    <t>7</t>
  </si>
  <si>
    <t>GASTOS DE INVERSION</t>
  </si>
  <si>
    <t>7.1</t>
  </si>
  <si>
    <t>GRUPO I - GASTOS EN EL PERSONAL</t>
  </si>
  <si>
    <t>7.1.01</t>
  </si>
  <si>
    <t>Remuneraciones basicas</t>
  </si>
  <si>
    <t>7.1.01.05</t>
  </si>
  <si>
    <t>Remuneraciones unificadas</t>
  </si>
  <si>
    <t>7.1.02</t>
  </si>
  <si>
    <t>7.1.02.03</t>
  </si>
  <si>
    <t>7.1.02.04</t>
  </si>
  <si>
    <t>7.1.06</t>
  </si>
  <si>
    <t>7.1.06.01</t>
  </si>
  <si>
    <t>7.1.06.02</t>
  </si>
  <si>
    <t>7.3.15</t>
  </si>
  <si>
    <t>Bienes Biológicos no Depreciables</t>
  </si>
  <si>
    <t>7.3.15.15</t>
  </si>
  <si>
    <t>Plantas</t>
  </si>
  <si>
    <t>7.3.15.15.001</t>
  </si>
  <si>
    <t xml:space="preserve">Plantas nativas para la siembra </t>
  </si>
  <si>
    <t>GASTOS DE CAPITAL</t>
  </si>
  <si>
    <t>GRUPO IV - ACTIVOS DE LARGA DURACION</t>
  </si>
  <si>
    <t>8.4.01</t>
  </si>
  <si>
    <t>Bienes Muebles</t>
  </si>
  <si>
    <t>8.4.01.04</t>
  </si>
  <si>
    <t>Maquinarias y Equipos</t>
  </si>
  <si>
    <t>Fondo de Reserva</t>
  </si>
  <si>
    <t xml:space="preserve">Ingresos </t>
  </si>
  <si>
    <t xml:space="preserve">Gasto Corriente </t>
  </si>
  <si>
    <t>Maquinas y Equipos (alquiler de volquetes)</t>
  </si>
  <si>
    <t xml:space="preserve">Del gobierno Central </t>
  </si>
  <si>
    <t>FINANCIAMIENTO PUBLICO</t>
  </si>
  <si>
    <t xml:space="preserve">Del sector publico financiero </t>
  </si>
  <si>
    <t xml:space="preserve">Secretario Tesorero </t>
  </si>
  <si>
    <t>ING. EDISON SIGUENZA</t>
  </si>
  <si>
    <t>De entidades del gobierno seccional</t>
  </si>
  <si>
    <t xml:space="preserve">Energia Electrica </t>
  </si>
  <si>
    <t>Telecomunicaciones</t>
  </si>
  <si>
    <t>Servicios Basicos</t>
  </si>
  <si>
    <t>710106</t>
  </si>
  <si>
    <t>71001</t>
  </si>
  <si>
    <t>71</t>
  </si>
  <si>
    <t>710602</t>
  </si>
  <si>
    <t>7106</t>
  </si>
  <si>
    <t>Programe de limpieza</t>
  </si>
  <si>
    <t xml:space="preserve">Programa Gasto de Inversion </t>
  </si>
  <si>
    <t>Programa Atencion al sector Vulnerable</t>
  </si>
  <si>
    <t xml:space="preserve">Suministros para actividades agropecuarias Pezca y casa, Apoyo a la produccion </t>
  </si>
  <si>
    <t>GOBIERNO AUTONOMO DESCENTRALIZADO PARROQUIAL DELEGSOL</t>
  </si>
  <si>
    <t>ESTIMACION PROVISIONAL INGRESOS  AÑO 2015</t>
  </si>
  <si>
    <t>DISTRIBUTIVO DE SUELDOS AÑO 2015</t>
  </si>
  <si>
    <t>PRESUPUESTO GAD PARROQUIAL DELEGSOL  2015</t>
  </si>
  <si>
    <t>De Entidades del Gobierno Autónomo Descentralizado (GPA) Tasa Solidaria</t>
  </si>
  <si>
    <t>x</t>
  </si>
  <si>
    <t>PROFORMA PRESUPUESTARIA AÑO 2017</t>
  </si>
  <si>
    <t>Publicidad Usando otros medios</t>
  </si>
  <si>
    <t>ATENCION AL SECTOR VULNERABLE NIÑOS ADOLESCENTES</t>
  </si>
  <si>
    <t>ATENCION AL SECTOR VULNERABLE PERSONAS CON DISCAPACIDAD</t>
  </si>
  <si>
    <t>ATENCION AL SECTOR VULNERABLE TERCERA EDAD ADULTOS MAYORES</t>
  </si>
  <si>
    <t>Servicio de uso y consumo</t>
  </si>
  <si>
    <t>730899</t>
  </si>
  <si>
    <t>Otros de uso y consumo de inversion (uniformes)</t>
  </si>
  <si>
    <t>730299</t>
  </si>
  <si>
    <t>Otros servicio Entradas</t>
  </si>
  <si>
    <t xml:space="preserve">EVENTOS CULTURALES FESTIVIDADES DE PARROQUIALIZACION </t>
  </si>
  <si>
    <t xml:space="preserve">EVENTOS CULTURALES FESTIVIDADES DE CARNAVAL  </t>
  </si>
  <si>
    <t xml:space="preserve">Vahiculos </t>
  </si>
  <si>
    <t>Otros de Uso y Consumo De inversion (Cuidado medio ambiente</t>
  </si>
  <si>
    <t>FESTIVIDADES DE PARROQUIALIZACION</t>
  </si>
  <si>
    <t xml:space="preserve">FESTIVIDADES DE CARNAVAL </t>
  </si>
  <si>
    <t>Programa Festividades</t>
  </si>
  <si>
    <t>PROGRAMA 2</t>
  </si>
  <si>
    <t xml:space="preserve">GASTOS DE INVERSION </t>
  </si>
  <si>
    <t>PROGRAMA 3</t>
  </si>
  <si>
    <t>PROGRAMA 4</t>
  </si>
  <si>
    <t>PROGRAMA 5</t>
  </si>
  <si>
    <t>PROGRAMA 6</t>
  </si>
  <si>
    <t>PROGRAMA 7</t>
  </si>
  <si>
    <t>PROGRAMA 8</t>
  </si>
  <si>
    <t>Mauinarias y equipos ( retroexcavadora, para alcantarillado)</t>
  </si>
  <si>
    <t>Combustibles y lubricanters</t>
  </si>
  <si>
    <t>Repuestos y accero}}sorios</t>
  </si>
  <si>
    <t>Materiales tasa solidaria 2016</t>
  </si>
  <si>
    <t xml:space="preserve">Patronal </t>
  </si>
  <si>
    <t xml:space="preserve">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</si>
</sst>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* #,##0.00\ _$_-;\-* #,##0.00\ _$_-;_-* &quot;-&quot;??\ _$_-;_-@_-"/>
    <numFmt numFmtId="165" formatCode="_ * #,##0.00_ ;_ * \-#,##0.00_ ;_ * &quot;-&quot;??_ ;_ @_ "/>
    <numFmt numFmtId="166" formatCode="_-[$€]* #,##0.00_-;\-[$€]* #,##0.00_-;_-[$€]* &quot;-&quot;??_-;_-@_-"/>
    <numFmt numFmtId="167" formatCode="#,##0.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8" tint="-0.499984740745262"/>
      <name val="Arial"/>
      <family val="2"/>
    </font>
    <font>
      <b/>
      <sz val="8"/>
      <color theme="0"/>
      <name val="Arial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9" tint="-0.249977111117893"/>
      <name val="Arial"/>
      <family val="2"/>
    </font>
    <font>
      <sz val="8"/>
      <color theme="9" tint="-0.249977111117893"/>
      <name val="Arial"/>
      <family val="2"/>
    </font>
    <font>
      <b/>
      <sz val="8"/>
      <color rgb="FFE46D0A"/>
      <name val="Arial"/>
      <family val="2"/>
    </font>
    <font>
      <b/>
      <sz val="9"/>
      <color rgb="FFE46D0A"/>
      <name val="Arial"/>
      <family val="2"/>
    </font>
    <font>
      <sz val="10"/>
      <color theme="1"/>
      <name val="Arial"/>
      <family val="2"/>
    </font>
    <font>
      <b/>
      <sz val="10"/>
      <color theme="9" tint="-0.499984740745262"/>
      <name val="Arial"/>
      <family val="2"/>
    </font>
    <font>
      <b/>
      <sz val="10"/>
      <color theme="5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name val="Arial Black"/>
      <family val="2"/>
    </font>
    <font>
      <b/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216">
    <xf numFmtId="0" fontId="0" fillId="0" borderId="0" xfId="0"/>
    <xf numFmtId="0" fontId="0" fillId="0" borderId="0" xfId="0"/>
    <xf numFmtId="0" fontId="13" fillId="0" borderId="0" xfId="0" applyFont="1" applyFill="1" applyBorder="1"/>
    <xf numFmtId="0" fontId="13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0" fontId="14" fillId="0" borderId="0" xfId="0" applyFont="1" applyFill="1" applyBorder="1" applyAlignment="1">
      <alignment horizontal="center"/>
    </xf>
    <xf numFmtId="4" fontId="13" fillId="0" borderId="1" xfId="0" applyNumberFormat="1" applyFont="1" applyFill="1" applyBorder="1"/>
    <xf numFmtId="4" fontId="12" fillId="0" borderId="1" xfId="0" applyNumberFormat="1" applyFont="1" applyFill="1" applyBorder="1"/>
    <xf numFmtId="0" fontId="12" fillId="0" borderId="0" xfId="0" applyFont="1"/>
    <xf numFmtId="4" fontId="13" fillId="0" borderId="0" xfId="0" applyNumberFormat="1" applyFont="1"/>
    <xf numFmtId="0" fontId="13" fillId="0" borderId="0" xfId="0" applyFont="1" applyFill="1"/>
    <xf numFmtId="49" fontId="13" fillId="0" borderId="0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6" fillId="0" borderId="1" xfId="5" applyFont="1" applyFill="1" applyBorder="1" applyAlignment="1">
      <alignment wrapText="1"/>
    </xf>
    <xf numFmtId="0" fontId="5" fillId="0" borderId="1" xfId="7" applyFont="1" applyFill="1" applyBorder="1" applyAlignment="1">
      <alignment wrapText="1"/>
    </xf>
    <xf numFmtId="0" fontId="6" fillId="0" borderId="1" xfId="7" applyFont="1" applyFill="1" applyBorder="1" applyAlignment="1">
      <alignment wrapText="1"/>
    </xf>
    <xf numFmtId="4" fontId="12" fillId="0" borderId="0" xfId="0" applyNumberFormat="1" applyFont="1"/>
    <xf numFmtId="4" fontId="12" fillId="0" borderId="14" xfId="0" applyNumberFormat="1" applyFont="1" applyFill="1" applyBorder="1"/>
    <xf numFmtId="4" fontId="14" fillId="0" borderId="1" xfId="0" applyNumberFormat="1" applyFont="1" applyFill="1" applyBorder="1" applyAlignment="1">
      <alignment horizontal="center"/>
    </xf>
    <xf numFmtId="4" fontId="14" fillId="0" borderId="14" xfId="0" applyNumberFormat="1" applyFont="1" applyFill="1" applyBorder="1" applyAlignment="1">
      <alignment horizontal="center"/>
    </xf>
    <xf numFmtId="49" fontId="12" fillId="0" borderId="13" xfId="0" applyNumberFormat="1" applyFont="1" applyFill="1" applyBorder="1" applyAlignment="1">
      <alignment horizontal="right"/>
    </xf>
    <xf numFmtId="49" fontId="13" fillId="0" borderId="13" xfId="0" applyNumberFormat="1" applyFont="1" applyFill="1" applyBorder="1" applyAlignment="1">
      <alignment horizontal="right"/>
    </xf>
    <xf numFmtId="0" fontId="6" fillId="0" borderId="13" xfId="5" applyFont="1" applyFill="1" applyBorder="1" applyAlignment="1">
      <alignment horizontal="right"/>
    </xf>
    <xf numFmtId="0" fontId="5" fillId="0" borderId="13" xfId="5" applyFont="1" applyFill="1" applyBorder="1" applyAlignment="1">
      <alignment horizontal="right"/>
    </xf>
    <xf numFmtId="0" fontId="5" fillId="0" borderId="13" xfId="7" applyFont="1" applyFill="1" applyBorder="1" applyAlignment="1">
      <alignment horizontal="right"/>
    </xf>
    <xf numFmtId="0" fontId="6" fillId="0" borderId="13" xfId="7" applyFont="1" applyFill="1" applyBorder="1" applyAlignment="1">
      <alignment horizontal="right"/>
    </xf>
    <xf numFmtId="4" fontId="5" fillId="0" borderId="14" xfId="7" applyNumberFormat="1" applyFont="1" applyFill="1" applyBorder="1"/>
    <xf numFmtId="0" fontId="5" fillId="0" borderId="15" xfId="7" applyFont="1" applyFill="1" applyBorder="1" applyAlignment="1">
      <alignment horizontal="right"/>
    </xf>
    <xf numFmtId="0" fontId="5" fillId="0" borderId="16" xfId="7" applyFont="1" applyFill="1" applyBorder="1" applyAlignment="1">
      <alignment wrapText="1"/>
    </xf>
    <xf numFmtId="4" fontId="13" fillId="0" borderId="16" xfId="0" applyNumberFormat="1" applyFont="1" applyFill="1" applyBorder="1"/>
    <xf numFmtId="4" fontId="5" fillId="0" borderId="17" xfId="7" applyNumberFormat="1" applyFont="1" applyFill="1" applyBorder="1"/>
    <xf numFmtId="4" fontId="13" fillId="0" borderId="11" xfId="0" applyNumberFormat="1" applyFont="1" applyFill="1" applyBorder="1"/>
    <xf numFmtId="4" fontId="6" fillId="0" borderId="14" xfId="7" applyNumberFormat="1" applyFont="1" applyFill="1" applyBorder="1"/>
    <xf numFmtId="49" fontId="12" fillId="0" borderId="15" xfId="0" applyNumberFormat="1" applyFont="1" applyFill="1" applyBorder="1" applyAlignment="1">
      <alignment horizontal="right"/>
    </xf>
    <xf numFmtId="0" fontId="12" fillId="0" borderId="16" xfId="0" applyFont="1" applyFill="1" applyBorder="1" applyAlignment="1">
      <alignment wrapText="1"/>
    </xf>
    <xf numFmtId="4" fontId="12" fillId="0" borderId="16" xfId="0" applyNumberFormat="1" applyFont="1" applyFill="1" applyBorder="1"/>
    <xf numFmtId="4" fontId="12" fillId="0" borderId="17" xfId="0" applyNumberFormat="1" applyFont="1" applyFill="1" applyBorder="1"/>
    <xf numFmtId="4" fontId="12" fillId="0" borderId="12" xfId="0" applyNumberFormat="1" applyFont="1" applyFill="1" applyBorder="1"/>
    <xf numFmtId="0" fontId="13" fillId="0" borderId="1" xfId="0" applyFont="1" applyFill="1" applyBorder="1"/>
    <xf numFmtId="2" fontId="13" fillId="0" borderId="0" xfId="0" applyNumberFormat="1" applyFont="1" applyFill="1" applyBorder="1"/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65" fontId="9" fillId="5" borderId="6" xfId="1" applyNumberFormat="1" applyFont="1" applyFill="1" applyBorder="1"/>
    <xf numFmtId="0" fontId="0" fillId="0" borderId="0" xfId="0"/>
    <xf numFmtId="0" fontId="3" fillId="0" borderId="0" xfId="0" applyFont="1"/>
    <xf numFmtId="0" fontId="4" fillId="0" borderId="0" xfId="0" applyFont="1"/>
    <xf numFmtId="4" fontId="6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11" fillId="0" borderId="0" xfId="0" applyFont="1" applyAlignment="1"/>
    <xf numFmtId="0" fontId="15" fillId="0" borderId="0" xfId="0" applyFont="1" applyBorder="1"/>
    <xf numFmtId="0" fontId="9" fillId="0" borderId="5" xfId="0" applyFont="1" applyBorder="1" applyAlignment="1">
      <alignment horizontal="right"/>
    </xf>
    <xf numFmtId="0" fontId="9" fillId="0" borderId="1" xfId="0" applyFont="1" applyFill="1" applyBorder="1"/>
    <xf numFmtId="165" fontId="9" fillId="0" borderId="6" xfId="1" applyNumberFormat="1" applyFont="1" applyFill="1" applyBorder="1"/>
    <xf numFmtId="2" fontId="6" fillId="0" borderId="1" xfId="0" applyNumberFormat="1" applyFont="1" applyFill="1" applyBorder="1" applyAlignment="1">
      <alignment horizontal="right"/>
    </xf>
    <xf numFmtId="4" fontId="2" fillId="5" borderId="0" xfId="0" applyNumberFormat="1" applyFont="1" applyFill="1"/>
    <xf numFmtId="0" fontId="0" fillId="0" borderId="0" xfId="0" applyAlignment="1">
      <alignment wrapText="1"/>
    </xf>
    <xf numFmtId="4" fontId="16" fillId="5" borderId="0" xfId="0" applyNumberFormat="1" applyFont="1" applyFill="1" applyBorder="1"/>
    <xf numFmtId="0" fontId="0" fillId="0" borderId="0" xfId="0"/>
    <xf numFmtId="0" fontId="6" fillId="0" borderId="1" xfId="0" applyFont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4" fontId="6" fillId="0" borderId="1" xfId="0" applyNumberFormat="1" applyFont="1" applyBorder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/>
    </xf>
    <xf numFmtId="4" fontId="10" fillId="0" borderId="1" xfId="0" applyNumberFormat="1" applyFont="1" applyFill="1" applyBorder="1" applyAlignment="1">
      <alignment horizontal="right"/>
    </xf>
    <xf numFmtId="0" fontId="5" fillId="0" borderId="1" xfId="0" applyFont="1" applyFill="1" applyBorder="1"/>
    <xf numFmtId="4" fontId="5" fillId="0" borderId="1" xfId="0" applyNumberFormat="1" applyFont="1" applyBorder="1"/>
    <xf numFmtId="4" fontId="5" fillId="0" borderId="1" xfId="0" applyNumberFormat="1" applyFont="1" applyFill="1" applyBorder="1"/>
    <xf numFmtId="0" fontId="5" fillId="0" borderId="1" xfId="0" applyFont="1" applyBorder="1"/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67" fontId="6" fillId="0" borderId="14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/>
    </xf>
    <xf numFmtId="4" fontId="6" fillId="2" borderId="14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left"/>
    </xf>
    <xf numFmtId="4" fontId="10" fillId="0" borderId="14" xfId="0" applyNumberFormat="1" applyFont="1" applyFill="1" applyBorder="1" applyAlignment="1">
      <alignment horizontal="right"/>
    </xf>
    <xf numFmtId="0" fontId="5" fillId="0" borderId="13" xfId="0" applyFont="1" applyBorder="1"/>
    <xf numFmtId="4" fontId="5" fillId="0" borderId="14" xfId="0" applyNumberFormat="1" applyFont="1" applyBorder="1"/>
    <xf numFmtId="0" fontId="6" fillId="0" borderId="13" xfId="0" applyFont="1" applyBorder="1" applyAlignment="1">
      <alignment horizontal="right"/>
    </xf>
    <xf numFmtId="0" fontId="5" fillId="0" borderId="13" xfId="0" applyFont="1" applyFill="1" applyBorder="1"/>
    <xf numFmtId="0" fontId="6" fillId="0" borderId="13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 vertical="center"/>
    </xf>
    <xf numFmtId="0" fontId="6" fillId="4" borderId="16" xfId="0" applyFont="1" applyFill="1" applyBorder="1" applyAlignment="1">
      <alignment horizontal="right" vertical="center"/>
    </xf>
    <xf numFmtId="4" fontId="6" fillId="4" borderId="16" xfId="0" applyNumberFormat="1" applyFont="1" applyFill="1" applyBorder="1" applyAlignment="1">
      <alignment vertical="center"/>
    </xf>
    <xf numFmtId="4" fontId="6" fillId="0" borderId="14" xfId="0" applyNumberFormat="1" applyFont="1" applyBorder="1"/>
    <xf numFmtId="4" fontId="6" fillId="0" borderId="17" xfId="0" applyNumberFormat="1" applyFont="1" applyBorder="1"/>
    <xf numFmtId="4" fontId="0" fillId="0" borderId="0" xfId="0" applyNumberFormat="1"/>
    <xf numFmtId="4" fontId="5" fillId="0" borderId="0" xfId="7" applyNumberFormat="1" applyFont="1" applyFill="1" applyBorder="1"/>
    <xf numFmtId="49" fontId="19" fillId="6" borderId="20" xfId="0" applyNumberFormat="1" applyFont="1" applyFill="1" applyBorder="1" applyAlignment="1">
      <alignment horizontal="right"/>
    </xf>
    <xf numFmtId="0" fontId="19" fillId="6" borderId="1" xfId="0" applyFont="1" applyFill="1" applyBorder="1" applyAlignment="1">
      <alignment vertical="center" wrapText="1"/>
    </xf>
    <xf numFmtId="4" fontId="19" fillId="6" borderId="18" xfId="0" applyNumberFormat="1" applyFont="1" applyFill="1" applyBorder="1"/>
    <xf numFmtId="0" fontId="19" fillId="6" borderId="19" xfId="0" applyFont="1" applyFill="1" applyBorder="1" applyAlignment="1">
      <alignment wrapText="1"/>
    </xf>
    <xf numFmtId="49" fontId="19" fillId="0" borderId="5" xfId="0" applyNumberFormat="1" applyFont="1" applyFill="1" applyBorder="1" applyAlignment="1">
      <alignment horizontal="right"/>
    </xf>
    <xf numFmtId="0" fontId="20" fillId="0" borderId="1" xfId="0" applyFont="1" applyFill="1" applyBorder="1" applyAlignment="1">
      <alignment vertical="center" wrapText="1"/>
    </xf>
    <xf numFmtId="4" fontId="19" fillId="0" borderId="18" xfId="0" applyNumberFormat="1" applyFont="1" applyFill="1" applyBorder="1"/>
    <xf numFmtId="49" fontId="21" fillId="0" borderId="5" xfId="0" applyNumberFormat="1" applyFont="1" applyFill="1" applyBorder="1" applyAlignment="1">
      <alignment horizontal="right"/>
    </xf>
    <xf numFmtId="0" fontId="21" fillId="0" borderId="1" xfId="0" applyFont="1" applyFill="1" applyBorder="1" applyAlignment="1">
      <alignment wrapText="1"/>
    </xf>
    <xf numFmtId="4" fontId="22" fillId="0" borderId="1" xfId="0" applyNumberFormat="1" applyFont="1" applyFill="1" applyBorder="1"/>
    <xf numFmtId="4" fontId="20" fillId="0" borderId="1" xfId="0" applyNumberFormat="1" applyFont="1" applyFill="1" applyBorder="1"/>
    <xf numFmtId="0" fontId="6" fillId="0" borderId="5" xfId="7" applyFont="1" applyFill="1" applyBorder="1" applyAlignment="1">
      <alignment horizontal="right"/>
    </xf>
    <xf numFmtId="0" fontId="5" fillId="0" borderId="5" xfId="7" applyFont="1" applyFill="1" applyBorder="1" applyAlignment="1">
      <alignment horizontal="right"/>
    </xf>
    <xf numFmtId="4" fontId="20" fillId="0" borderId="18" xfId="0" applyNumberFormat="1" applyFont="1" applyFill="1" applyBorder="1"/>
    <xf numFmtId="0" fontId="20" fillId="0" borderId="19" xfId="0" applyFont="1" applyFill="1" applyBorder="1" applyAlignment="1">
      <alignment vertical="center" wrapText="1"/>
    </xf>
    <xf numFmtId="0" fontId="19" fillId="0" borderId="19" xfId="0" applyFont="1" applyFill="1" applyBorder="1" applyAlignment="1">
      <alignment wrapText="1"/>
    </xf>
    <xf numFmtId="49" fontId="23" fillId="0" borderId="5" xfId="0" applyNumberFormat="1" applyFont="1" applyFill="1" applyBorder="1" applyAlignment="1">
      <alignment horizontal="right"/>
    </xf>
    <xf numFmtId="0" fontId="24" fillId="0" borderId="1" xfId="0" applyFont="1" applyFill="1" applyBorder="1" applyAlignment="1">
      <alignment wrapText="1"/>
    </xf>
    <xf numFmtId="4" fontId="24" fillId="0" borderId="1" xfId="0" applyNumberFormat="1" applyFont="1" applyFill="1" applyBorder="1"/>
    <xf numFmtId="0" fontId="19" fillId="0" borderId="1" xfId="0" applyFont="1" applyFill="1" applyBorder="1" applyAlignment="1">
      <alignment wrapText="1"/>
    </xf>
    <xf numFmtId="4" fontId="19" fillId="0" borderId="1" xfId="0" applyNumberFormat="1" applyFont="1" applyFill="1" applyBorder="1"/>
    <xf numFmtId="49" fontId="20" fillId="0" borderId="5" xfId="0" applyNumberFormat="1" applyFont="1" applyFill="1" applyBorder="1" applyAlignment="1">
      <alignment horizontal="right"/>
    </xf>
    <xf numFmtId="0" fontId="20" fillId="0" borderId="1" xfId="0" applyFont="1" applyFill="1" applyBorder="1" applyAlignment="1">
      <alignment wrapText="1"/>
    </xf>
    <xf numFmtId="49" fontId="13" fillId="0" borderId="5" xfId="0" applyNumberFormat="1" applyFont="1" applyFill="1" applyBorder="1" applyAlignment="1">
      <alignment horizontal="right"/>
    </xf>
    <xf numFmtId="49" fontId="24" fillId="0" borderId="5" xfId="0" applyNumberFormat="1" applyFont="1" applyFill="1" applyBorder="1" applyAlignment="1">
      <alignment horizontal="right"/>
    </xf>
    <xf numFmtId="4" fontId="24" fillId="0" borderId="0" xfId="0" applyNumberFormat="1" applyFont="1" applyFill="1" applyBorder="1"/>
    <xf numFmtId="49" fontId="6" fillId="0" borderId="5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wrapText="1"/>
    </xf>
    <xf numFmtId="49" fontId="20" fillId="7" borderId="5" xfId="0" applyNumberFormat="1" applyFont="1" applyFill="1" applyBorder="1" applyAlignment="1">
      <alignment horizontal="right"/>
    </xf>
    <xf numFmtId="0" fontId="20" fillId="7" borderId="1" xfId="0" applyFont="1" applyFill="1" applyBorder="1" applyAlignment="1">
      <alignment wrapText="1"/>
    </xf>
    <xf numFmtId="4" fontId="20" fillId="7" borderId="1" xfId="0" applyNumberFormat="1" applyFont="1" applyFill="1" applyBorder="1"/>
    <xf numFmtId="2" fontId="0" fillId="0" borderId="0" xfId="0" applyNumberFormat="1"/>
    <xf numFmtId="4" fontId="20" fillId="0" borderId="0" xfId="0" applyNumberFormat="1" applyFont="1" applyFill="1" applyBorder="1"/>
    <xf numFmtId="4" fontId="12" fillId="0" borderId="23" xfId="0" applyNumberFormat="1" applyFont="1" applyFill="1" applyBorder="1"/>
    <xf numFmtId="44" fontId="0" fillId="0" borderId="0" xfId="0" applyNumberFormat="1"/>
    <xf numFmtId="0" fontId="8" fillId="0" borderId="1" xfId="0" applyFont="1" applyFill="1" applyBorder="1"/>
    <xf numFmtId="0" fontId="15" fillId="0" borderId="5" xfId="0" applyFont="1" applyBorder="1" applyAlignment="1">
      <alignment horizontal="right"/>
    </xf>
    <xf numFmtId="0" fontId="15" fillId="0" borderId="1" xfId="0" applyFont="1" applyFill="1" applyBorder="1"/>
    <xf numFmtId="0" fontId="25" fillId="0" borderId="2" xfId="0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5" xfId="7" applyFont="1" applyBorder="1" applyAlignment="1">
      <alignment horizontal="right"/>
    </xf>
    <xf numFmtId="165" fontId="8" fillId="0" borderId="6" xfId="1" applyNumberFormat="1" applyFont="1" applyFill="1" applyBorder="1"/>
    <xf numFmtId="0" fontId="26" fillId="0" borderId="5" xfId="0" applyFont="1" applyBorder="1" applyAlignment="1">
      <alignment horizontal="right"/>
    </xf>
    <xf numFmtId="0" fontId="26" fillId="0" borderId="1" xfId="0" applyFont="1" applyFill="1" applyBorder="1"/>
    <xf numFmtId="165" fontId="26" fillId="0" borderId="6" xfId="1" applyNumberFormat="1" applyFont="1" applyFill="1" applyBorder="1"/>
    <xf numFmtId="0" fontId="15" fillId="0" borderId="5" xfId="7" applyFont="1" applyBorder="1" applyAlignment="1">
      <alignment horizontal="right"/>
    </xf>
    <xf numFmtId="165" fontId="15" fillId="0" borderId="6" xfId="1" applyNumberFormat="1" applyFont="1" applyFill="1" applyBorder="1"/>
    <xf numFmtId="165" fontId="27" fillId="0" borderId="6" xfId="1" applyNumberFormat="1" applyFont="1" applyFill="1" applyBorder="1"/>
    <xf numFmtId="0" fontId="26" fillId="0" borderId="1" xfId="0" applyFont="1" applyBorder="1"/>
    <xf numFmtId="0" fontId="14" fillId="0" borderId="7" xfId="0" applyFont="1" applyBorder="1" applyAlignment="1">
      <alignment horizontal="right"/>
    </xf>
    <xf numFmtId="0" fontId="15" fillId="0" borderId="8" xfId="0" applyFont="1" applyFill="1" applyBorder="1"/>
    <xf numFmtId="165" fontId="15" fillId="0" borderId="9" xfId="1" applyNumberFormat="1" applyFont="1" applyFill="1" applyBorder="1"/>
    <xf numFmtId="0" fontId="28" fillId="0" borderId="0" xfId="0" applyFont="1"/>
    <xf numFmtId="0" fontId="30" fillId="0" borderId="0" xfId="0" applyFont="1" applyFill="1" applyBorder="1" applyAlignment="1"/>
    <xf numFmtId="0" fontId="30" fillId="0" borderId="0" xfId="0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wrapText="1"/>
    </xf>
    <xf numFmtId="165" fontId="8" fillId="0" borderId="0" xfId="0" applyNumberFormat="1" applyFont="1"/>
    <xf numFmtId="0" fontId="25" fillId="0" borderId="0" xfId="0" applyFont="1" applyBorder="1"/>
    <xf numFmtId="0" fontId="5" fillId="0" borderId="0" xfId="7" applyFont="1" applyFill="1" applyBorder="1" applyAlignment="1">
      <alignment horizontal="right"/>
    </xf>
    <xf numFmtId="0" fontId="5" fillId="0" borderId="0" xfId="7" applyFont="1" applyFill="1" applyBorder="1" applyAlignment="1">
      <alignment wrapText="1"/>
    </xf>
    <xf numFmtId="0" fontId="0" fillId="0" borderId="0" xfId="0" applyFill="1"/>
    <xf numFmtId="4" fontId="31" fillId="0" borderId="17" xfId="0" applyNumberFormat="1" applyFont="1" applyBorder="1"/>
    <xf numFmtId="165" fontId="26" fillId="5" borderId="6" xfId="0" applyNumberFormat="1" applyFont="1" applyFill="1" applyBorder="1"/>
    <xf numFmtId="49" fontId="13" fillId="5" borderId="13" xfId="0" applyNumberFormat="1" applyFont="1" applyFill="1" applyBorder="1" applyAlignment="1">
      <alignment horizontal="right"/>
    </xf>
    <xf numFmtId="0" fontId="13" fillId="5" borderId="1" xfId="0" applyFont="1" applyFill="1" applyBorder="1" applyAlignment="1">
      <alignment wrapText="1"/>
    </xf>
    <xf numFmtId="0" fontId="8" fillId="5" borderId="5" xfId="7" applyFont="1" applyFill="1" applyBorder="1" applyAlignment="1">
      <alignment horizontal="right"/>
    </xf>
    <xf numFmtId="0" fontId="8" fillId="5" borderId="1" xfId="0" applyFont="1" applyFill="1" applyBorder="1"/>
    <xf numFmtId="165" fontId="8" fillId="5" borderId="6" xfId="1" applyNumberFormat="1" applyFont="1" applyFill="1" applyBorder="1"/>
    <xf numFmtId="0" fontId="15" fillId="5" borderId="5" xfId="7" applyFont="1" applyFill="1" applyBorder="1" applyAlignment="1">
      <alignment horizontal="right"/>
    </xf>
    <xf numFmtId="0" fontId="15" fillId="5" borderId="1" xfId="0" applyFont="1" applyFill="1" applyBorder="1"/>
    <xf numFmtId="0" fontId="8" fillId="5" borderId="5" xfId="0" applyFont="1" applyFill="1" applyBorder="1" applyAlignment="1">
      <alignment horizontal="right"/>
    </xf>
    <xf numFmtId="43" fontId="28" fillId="0" borderId="0" xfId="0" applyNumberFormat="1" applyFont="1"/>
    <xf numFmtId="4" fontId="31" fillId="0" borderId="0" xfId="0" applyNumberFormat="1" applyFont="1" applyBorder="1"/>
    <xf numFmtId="49" fontId="12" fillId="10" borderId="13" xfId="0" applyNumberFormat="1" applyFont="1" applyFill="1" applyBorder="1" applyAlignment="1">
      <alignment horizontal="left"/>
    </xf>
    <xf numFmtId="0" fontId="13" fillId="10" borderId="1" xfId="0" applyFont="1" applyFill="1" applyBorder="1" applyAlignment="1">
      <alignment wrapText="1"/>
    </xf>
    <xf numFmtId="0" fontId="5" fillId="0" borderId="1" xfId="5" applyFont="1" applyFill="1" applyBorder="1" applyAlignment="1">
      <alignment wrapText="1"/>
    </xf>
    <xf numFmtId="0" fontId="13" fillId="0" borderId="13" xfId="0" applyFont="1" applyFill="1" applyBorder="1" applyAlignment="1">
      <alignment horizontal="right"/>
    </xf>
    <xf numFmtId="49" fontId="13" fillId="0" borderId="21" xfId="0" applyNumberFormat="1" applyFont="1" applyFill="1" applyBorder="1" applyAlignment="1">
      <alignment horizontal="right"/>
    </xf>
    <xf numFmtId="0" fontId="13" fillId="0" borderId="22" xfId="0" applyFont="1" applyFill="1" applyBorder="1" applyAlignment="1">
      <alignment wrapText="1"/>
    </xf>
    <xf numFmtId="4" fontId="13" fillId="0" borderId="22" xfId="0" applyNumberFormat="1" applyFont="1" applyFill="1" applyBorder="1"/>
    <xf numFmtId="4" fontId="0" fillId="0" borderId="0" xfId="0" applyNumberFormat="1" applyFill="1"/>
    <xf numFmtId="44" fontId="0" fillId="0" borderId="0" xfId="0" applyNumberFormat="1" applyFill="1"/>
    <xf numFmtId="0" fontId="5" fillId="0" borderId="24" xfId="7" applyFont="1" applyFill="1" applyBorder="1" applyAlignment="1">
      <alignment horizontal="right"/>
    </xf>
    <xf numFmtId="0" fontId="5" fillId="0" borderId="24" xfId="7" applyFont="1" applyFill="1" applyBorder="1" applyAlignment="1">
      <alignment wrapText="1"/>
    </xf>
    <xf numFmtId="4" fontId="13" fillId="0" borderId="24" xfId="0" applyNumberFormat="1" applyFont="1" applyFill="1" applyBorder="1"/>
    <xf numFmtId="4" fontId="5" fillId="0" borderId="12" xfId="7" applyNumberFormat="1" applyFont="1" applyFill="1" applyBorder="1"/>
    <xf numFmtId="0" fontId="5" fillId="13" borderId="10" xfId="7" applyFont="1" applyFill="1" applyBorder="1" applyAlignment="1">
      <alignment horizontal="right"/>
    </xf>
    <xf numFmtId="0" fontId="5" fillId="13" borderId="11" xfId="7" applyFont="1" applyFill="1" applyBorder="1" applyAlignment="1">
      <alignment wrapText="1"/>
    </xf>
    <xf numFmtId="49" fontId="12" fillId="14" borderId="13" xfId="0" applyNumberFormat="1" applyFont="1" applyFill="1" applyBorder="1" applyAlignment="1">
      <alignment horizontal="left"/>
    </xf>
    <xf numFmtId="0" fontId="13" fillId="14" borderId="1" xfId="0" applyFont="1" applyFill="1" applyBorder="1" applyAlignment="1">
      <alignment wrapText="1"/>
    </xf>
    <xf numFmtId="49" fontId="12" fillId="9" borderId="13" xfId="0" applyNumberFormat="1" applyFont="1" applyFill="1" applyBorder="1" applyAlignment="1">
      <alignment horizontal="left"/>
    </xf>
    <xf numFmtId="49" fontId="12" fillId="9" borderId="10" xfId="0" applyNumberFormat="1" applyFont="1" applyFill="1" applyBorder="1" applyAlignment="1">
      <alignment horizontal="left"/>
    </xf>
    <xf numFmtId="0" fontId="12" fillId="9" borderId="11" xfId="0" applyFont="1" applyFill="1" applyBorder="1" applyAlignment="1">
      <alignment horizontal="left" wrapText="1"/>
    </xf>
    <xf numFmtId="0" fontId="12" fillId="9" borderId="1" xfId="0" applyFont="1" applyFill="1" applyBorder="1" applyAlignment="1">
      <alignment horizontal="center" wrapText="1"/>
    </xf>
    <xf numFmtId="49" fontId="12" fillId="5" borderId="10" xfId="0" applyNumberFormat="1" applyFont="1" applyFill="1" applyBorder="1" applyAlignment="1">
      <alignment horizontal="left"/>
    </xf>
    <xf numFmtId="0" fontId="12" fillId="5" borderId="11" xfId="0" applyFont="1" applyFill="1" applyBorder="1" applyAlignment="1">
      <alignment horizontal="left" wrapText="1"/>
    </xf>
    <xf numFmtId="49" fontId="12" fillId="5" borderId="13" xfId="0" applyNumberFormat="1" applyFont="1" applyFill="1" applyBorder="1" applyAlignment="1">
      <alignment horizontal="left"/>
    </xf>
    <xf numFmtId="0" fontId="12" fillId="5" borderId="1" xfId="0" applyFont="1" applyFill="1" applyBorder="1" applyAlignment="1">
      <alignment horizontal="center" wrapText="1"/>
    </xf>
    <xf numFmtId="49" fontId="12" fillId="11" borderId="10" xfId="0" applyNumberFormat="1" applyFont="1" applyFill="1" applyBorder="1" applyAlignment="1">
      <alignment horizontal="left"/>
    </xf>
    <xf numFmtId="0" fontId="12" fillId="11" borderId="11" xfId="0" applyFont="1" applyFill="1" applyBorder="1" applyAlignment="1">
      <alignment horizontal="left" wrapText="1"/>
    </xf>
    <xf numFmtId="49" fontId="12" fillId="11" borderId="13" xfId="0" applyNumberFormat="1" applyFont="1" applyFill="1" applyBorder="1" applyAlignment="1">
      <alignment horizontal="left"/>
    </xf>
    <xf numFmtId="0" fontId="12" fillId="11" borderId="1" xfId="0" applyFont="1" applyFill="1" applyBorder="1" applyAlignment="1">
      <alignment horizontal="center" wrapText="1"/>
    </xf>
    <xf numFmtId="49" fontId="6" fillId="8" borderId="10" xfId="0" applyNumberFormat="1" applyFont="1" applyFill="1" applyBorder="1" applyAlignment="1">
      <alignment horizontal="left"/>
    </xf>
    <xf numFmtId="0" fontId="6" fillId="8" borderId="11" xfId="0" applyFont="1" applyFill="1" applyBorder="1" applyAlignment="1">
      <alignment horizontal="left" wrapText="1"/>
    </xf>
    <xf numFmtId="49" fontId="6" fillId="8" borderId="13" xfId="0" applyNumberFormat="1" applyFont="1" applyFill="1" applyBorder="1" applyAlignment="1">
      <alignment horizontal="left"/>
    </xf>
    <xf numFmtId="0" fontId="6" fillId="8" borderId="1" xfId="0" applyFont="1" applyFill="1" applyBorder="1" applyAlignment="1">
      <alignment horizontal="left" wrapText="1"/>
    </xf>
    <xf numFmtId="49" fontId="12" fillId="12" borderId="10" xfId="0" applyNumberFormat="1" applyFont="1" applyFill="1" applyBorder="1" applyAlignment="1">
      <alignment horizontal="left"/>
    </xf>
    <xf numFmtId="0" fontId="12" fillId="12" borderId="11" xfId="0" applyFont="1" applyFill="1" applyBorder="1" applyAlignment="1">
      <alignment horizontal="left" wrapText="1"/>
    </xf>
    <xf numFmtId="49" fontId="12" fillId="12" borderId="13" xfId="0" applyNumberFormat="1" applyFont="1" applyFill="1" applyBorder="1" applyAlignment="1">
      <alignment horizontal="left"/>
    </xf>
    <xf numFmtId="0" fontId="12" fillId="12" borderId="1" xfId="0" applyFont="1" applyFill="1" applyBorder="1" applyAlignment="1">
      <alignment horizontal="left" wrapText="1"/>
    </xf>
    <xf numFmtId="4" fontId="13" fillId="5" borderId="1" xfId="0" applyNumberFormat="1" applyFont="1" applyFill="1" applyBorder="1"/>
    <xf numFmtId="4" fontId="13" fillId="8" borderId="1" xfId="0" applyNumberFormat="1" applyFont="1" applyFill="1" applyBorder="1"/>
    <xf numFmtId="0" fontId="29" fillId="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</cellXfs>
  <cellStyles count="9">
    <cellStyle name="Euro" xfId="8"/>
    <cellStyle name="Millares 2" xfId="1"/>
    <cellStyle name="Millares 3" xfId="2"/>
    <cellStyle name="Millares 4" xfId="3"/>
    <cellStyle name="Normal" xfId="0" builtinId="0"/>
    <cellStyle name="Normal 2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JP-Delegsol\AppData\Roaming\Microsoft\Excel\Users\JP-Delegsol\Downloads\CALCULOS%20RUBROS%20FORESTACI&#211;N_c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tivo"/>
      <sheetName val="2014"/>
      <sheetName val="2015"/>
      <sheetName val="2016"/>
      <sheetName val="Desglose de rubros"/>
      <sheetName val="CALCULO DE PLANTAS"/>
    </sheetNames>
    <sheetDataSet>
      <sheetData sheetId="0">
        <row r="6">
          <cell r="G6">
            <v>130.33333333333334</v>
          </cell>
          <cell r="H6">
            <v>416.3</v>
          </cell>
        </row>
        <row r="8">
          <cell r="E8">
            <v>4995.6000000000004</v>
          </cell>
          <cell r="F8">
            <v>416.3</v>
          </cell>
          <cell r="I8">
            <v>557.00940000000003</v>
          </cell>
          <cell r="K8">
            <v>24.978000000000002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3" zoomScaleNormal="100" workbookViewId="0">
      <selection activeCell="G36" sqref="G36"/>
    </sheetView>
  </sheetViews>
  <sheetFormatPr baseColWidth="10" defaultRowHeight="12.75" x14ac:dyDescent="0.2"/>
  <cols>
    <col min="1" max="1" width="8.7109375" style="150" bestFit="1" customWidth="1"/>
    <col min="2" max="2" width="63.7109375" style="150" customWidth="1"/>
    <col min="3" max="3" width="14" style="150" customWidth="1"/>
    <col min="4" max="16384" width="11.42578125" style="150"/>
  </cols>
  <sheetData>
    <row r="1" spans="1:8" ht="15" x14ac:dyDescent="0.3">
      <c r="B1" s="211" t="s">
        <v>214</v>
      </c>
      <c r="C1" s="211"/>
    </row>
    <row r="2" spans="1:8" ht="15" x14ac:dyDescent="0.3">
      <c r="B2" s="211" t="s">
        <v>220</v>
      </c>
      <c r="C2" s="211"/>
    </row>
    <row r="3" spans="1:8" ht="15" x14ac:dyDescent="0.3">
      <c r="B3" s="211" t="s">
        <v>111</v>
      </c>
      <c r="C3" s="211"/>
    </row>
    <row r="4" spans="1:8" ht="15.75" thickBot="1" x14ac:dyDescent="0.35">
      <c r="B4" s="151"/>
      <c r="C4" s="152"/>
    </row>
    <row r="5" spans="1:8" ht="51.75" thickTop="1" x14ac:dyDescent="0.2">
      <c r="A5" s="135"/>
      <c r="B5" s="136" t="s">
        <v>112</v>
      </c>
      <c r="C5" s="137" t="s">
        <v>215</v>
      </c>
    </row>
    <row r="6" spans="1:8" x14ac:dyDescent="0.2">
      <c r="A6" s="53">
        <v>1</v>
      </c>
      <c r="B6" s="54" t="s">
        <v>113</v>
      </c>
      <c r="C6" s="45">
        <f>C9+C13</f>
        <v>74771.8</v>
      </c>
    </row>
    <row r="7" spans="1:8" x14ac:dyDescent="0.2">
      <c r="A7" s="53"/>
      <c r="B7" s="54" t="s">
        <v>114</v>
      </c>
      <c r="C7" s="55"/>
    </row>
    <row r="8" spans="1:8" x14ac:dyDescent="0.2">
      <c r="A8" s="138"/>
      <c r="B8" s="54" t="s">
        <v>115</v>
      </c>
      <c r="C8" s="139"/>
    </row>
    <row r="9" spans="1:8" x14ac:dyDescent="0.2">
      <c r="A9" s="140" t="s">
        <v>116</v>
      </c>
      <c r="B9" s="141" t="s">
        <v>117</v>
      </c>
      <c r="C9" s="142">
        <f>C11</f>
        <v>0</v>
      </c>
    </row>
    <row r="10" spans="1:8" x14ac:dyDescent="0.2">
      <c r="A10" s="143" t="s">
        <v>118</v>
      </c>
      <c r="B10" s="134" t="s">
        <v>119</v>
      </c>
      <c r="C10" s="144">
        <v>0</v>
      </c>
    </row>
    <row r="11" spans="1:8" x14ac:dyDescent="0.2">
      <c r="A11" s="143" t="s">
        <v>120</v>
      </c>
      <c r="B11" s="134" t="s">
        <v>121</v>
      </c>
      <c r="C11" s="144">
        <v>0</v>
      </c>
    </row>
    <row r="12" spans="1:8" x14ac:dyDescent="0.2">
      <c r="A12" s="164" t="s">
        <v>122</v>
      </c>
      <c r="B12" s="165" t="s">
        <v>123</v>
      </c>
      <c r="C12" s="166"/>
      <c r="H12" s="150" t="s">
        <v>219</v>
      </c>
    </row>
    <row r="13" spans="1:8" x14ac:dyDescent="0.2">
      <c r="A13" s="140">
        <v>1.8</v>
      </c>
      <c r="B13" s="141" t="s">
        <v>124</v>
      </c>
      <c r="C13" s="142">
        <f>C14</f>
        <v>74771.8</v>
      </c>
    </row>
    <row r="14" spans="1:8" x14ac:dyDescent="0.2">
      <c r="A14" s="143" t="s">
        <v>125</v>
      </c>
      <c r="B14" s="134" t="s">
        <v>126</v>
      </c>
      <c r="C14" s="144">
        <f>C16+C15</f>
        <v>74771.8</v>
      </c>
    </row>
    <row r="15" spans="1:8" x14ac:dyDescent="0.2">
      <c r="A15" s="138">
        <v>180104</v>
      </c>
      <c r="B15" s="132" t="s">
        <v>201</v>
      </c>
      <c r="C15" s="139"/>
      <c r="D15" s="170"/>
    </row>
    <row r="16" spans="1:8" x14ac:dyDescent="0.2">
      <c r="A16" s="164" t="s">
        <v>127</v>
      </c>
      <c r="B16" s="165" t="s">
        <v>128</v>
      </c>
      <c r="C16" s="166">
        <f>'GASTOS 2016'!D53</f>
        <v>74771.8</v>
      </c>
      <c r="E16" s="170"/>
    </row>
    <row r="17" spans="1:6" x14ac:dyDescent="0.2">
      <c r="A17" s="53">
        <v>2</v>
      </c>
      <c r="B17" s="54" t="s">
        <v>129</v>
      </c>
      <c r="C17" s="45">
        <f>C18</f>
        <v>124467.26999999999</v>
      </c>
    </row>
    <row r="18" spans="1:6" x14ac:dyDescent="0.2">
      <c r="A18" s="140">
        <v>2.8</v>
      </c>
      <c r="B18" s="141" t="s">
        <v>130</v>
      </c>
      <c r="C18" s="145">
        <f>C19+C22</f>
        <v>124467.26999999999</v>
      </c>
    </row>
    <row r="19" spans="1:6" x14ac:dyDescent="0.2">
      <c r="A19" s="143" t="s">
        <v>131</v>
      </c>
      <c r="B19" s="134" t="s">
        <v>132</v>
      </c>
      <c r="C19" s="139">
        <f>C20+C21</f>
        <v>42386.96</v>
      </c>
      <c r="D19" s="170"/>
      <c r="E19" s="170">
        <f>75774.61-71550.32</f>
        <v>4224.2899999999936</v>
      </c>
      <c r="F19" s="170">
        <f>E19+C23</f>
        <v>86304.599999999991</v>
      </c>
    </row>
    <row r="20" spans="1:6" x14ac:dyDescent="0.2">
      <c r="A20" s="167">
        <v>280101</v>
      </c>
      <c r="B20" s="168" t="s">
        <v>196</v>
      </c>
      <c r="C20" s="166"/>
    </row>
    <row r="21" spans="1:6" x14ac:dyDescent="0.2">
      <c r="A21" s="164" t="s">
        <v>133</v>
      </c>
      <c r="B21" s="165" t="s">
        <v>218</v>
      </c>
      <c r="C21" s="166">
        <v>42386.96</v>
      </c>
      <c r="E21" s="170"/>
    </row>
    <row r="22" spans="1:6" x14ac:dyDescent="0.2">
      <c r="A22" s="143" t="s">
        <v>134</v>
      </c>
      <c r="B22" s="134" t="s">
        <v>135</v>
      </c>
      <c r="C22" s="144">
        <f>C23</f>
        <v>82080.31</v>
      </c>
      <c r="E22" s="170"/>
    </row>
    <row r="23" spans="1:6" x14ac:dyDescent="0.2">
      <c r="A23" s="164" t="s">
        <v>136</v>
      </c>
      <c r="B23" s="165" t="s">
        <v>128</v>
      </c>
      <c r="C23" s="166">
        <v>82080.31</v>
      </c>
      <c r="D23" s="170"/>
    </row>
    <row r="24" spans="1:6" x14ac:dyDescent="0.2">
      <c r="A24" s="53">
        <v>3</v>
      </c>
      <c r="B24" s="54" t="s">
        <v>137</v>
      </c>
      <c r="C24" s="45">
        <f>C25</f>
        <v>0</v>
      </c>
    </row>
    <row r="25" spans="1:6" x14ac:dyDescent="0.2">
      <c r="A25" s="133">
        <v>3.6</v>
      </c>
      <c r="B25" s="134" t="s">
        <v>197</v>
      </c>
      <c r="C25" s="55"/>
    </row>
    <row r="26" spans="1:6" x14ac:dyDescent="0.2">
      <c r="A26" s="169">
        <v>360201</v>
      </c>
      <c r="B26" s="165" t="s">
        <v>198</v>
      </c>
      <c r="C26" s="45"/>
    </row>
    <row r="27" spans="1:6" x14ac:dyDescent="0.2">
      <c r="A27" s="140">
        <v>3.7</v>
      </c>
      <c r="B27" s="146" t="s">
        <v>138</v>
      </c>
      <c r="C27" s="161">
        <f>C28</f>
        <v>24119.279999999999</v>
      </c>
      <c r="F27" s="170">
        <f>C14-156852.11</f>
        <v>-82080.309999999983</v>
      </c>
    </row>
    <row r="28" spans="1:6" x14ac:dyDescent="0.2">
      <c r="A28" s="143" t="s">
        <v>139</v>
      </c>
      <c r="B28" s="134" t="s">
        <v>140</v>
      </c>
      <c r="C28" s="144">
        <v>24119.279999999999</v>
      </c>
    </row>
    <row r="29" spans="1:6" x14ac:dyDescent="0.2">
      <c r="A29" s="164" t="s">
        <v>141</v>
      </c>
      <c r="B29" s="165" t="s">
        <v>142</v>
      </c>
      <c r="C29" s="166"/>
    </row>
    <row r="30" spans="1:6" x14ac:dyDescent="0.2">
      <c r="A30" s="140">
        <v>3.8</v>
      </c>
      <c r="B30" s="146" t="s">
        <v>143</v>
      </c>
      <c r="C30" s="161">
        <f>C31</f>
        <v>33846.9</v>
      </c>
    </row>
    <row r="31" spans="1:6" x14ac:dyDescent="0.2">
      <c r="A31" s="143" t="s">
        <v>144</v>
      </c>
      <c r="B31" s="134" t="s">
        <v>143</v>
      </c>
      <c r="C31" s="144">
        <f>C32</f>
        <v>33846.9</v>
      </c>
    </row>
    <row r="32" spans="1:6" x14ac:dyDescent="0.2">
      <c r="A32" s="138" t="s">
        <v>145</v>
      </c>
      <c r="B32" s="132" t="s">
        <v>146</v>
      </c>
      <c r="C32" s="139">
        <v>33846.9</v>
      </c>
    </row>
    <row r="33" spans="1:3" ht="13.5" thickBot="1" x14ac:dyDescent="0.25">
      <c r="A33" s="147"/>
      <c r="B33" s="148" t="s">
        <v>147</v>
      </c>
      <c r="C33" s="149">
        <f>C30+C27+C24+C17+C6</f>
        <v>257205.25</v>
      </c>
    </row>
    <row r="34" spans="1:3" ht="13.5" thickTop="1" x14ac:dyDescent="0.2">
      <c r="C34" s="155"/>
    </row>
    <row r="35" spans="1:3" x14ac:dyDescent="0.2">
      <c r="C35" s="155"/>
    </row>
    <row r="44" spans="1:3" x14ac:dyDescent="0.2">
      <c r="B44" s="156"/>
    </row>
    <row r="45" spans="1:3" x14ac:dyDescent="0.2">
      <c r="B45" s="52" t="s">
        <v>199</v>
      </c>
    </row>
    <row r="46" spans="1:3" x14ac:dyDescent="0.2">
      <c r="B46" s="52" t="s">
        <v>200</v>
      </c>
    </row>
    <row r="47" spans="1:3" x14ac:dyDescent="0.2">
      <c r="B47" s="52"/>
    </row>
  </sheetData>
  <mergeCells count="3">
    <mergeCell ref="B1:C1"/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topLeftCell="B3" workbookViewId="0">
      <selection activeCell="I20" sqref="I20"/>
    </sheetView>
  </sheetViews>
  <sheetFormatPr baseColWidth="10" defaultRowHeight="15" x14ac:dyDescent="0.25"/>
  <cols>
    <col min="12" max="12" width="9.85546875" bestFit="1" customWidth="1"/>
    <col min="13" max="13" width="18.28515625" bestFit="1" customWidth="1"/>
    <col min="14" max="14" width="34.85546875" bestFit="1" customWidth="1"/>
  </cols>
  <sheetData>
    <row r="1" spans="2:14" ht="20.25" x14ac:dyDescent="0.3">
      <c r="B1" s="51" t="s">
        <v>216</v>
      </c>
      <c r="C1" s="51"/>
      <c r="D1" s="46"/>
      <c r="E1" s="46"/>
      <c r="F1" s="46"/>
      <c r="G1" s="46"/>
      <c r="H1" s="46"/>
      <c r="I1" s="46"/>
      <c r="J1" s="46"/>
      <c r="K1" s="46"/>
    </row>
    <row r="2" spans="2:14" ht="20.25" x14ac:dyDescent="0.3">
      <c r="B2" s="51"/>
      <c r="C2" s="51"/>
      <c r="D2" s="46"/>
      <c r="E2" s="46"/>
      <c r="F2" s="46"/>
      <c r="G2" s="46"/>
      <c r="H2" s="46"/>
      <c r="I2" s="46"/>
      <c r="J2" s="46"/>
      <c r="K2" s="46"/>
    </row>
    <row r="3" spans="2:14" ht="15.75" thickBot="1" x14ac:dyDescent="0.3"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2:14" ht="34.5" thickTop="1" x14ac:dyDescent="0.25">
      <c r="B4" s="44"/>
      <c r="C4" s="43"/>
      <c r="D4" s="77" t="s">
        <v>98</v>
      </c>
      <c r="E4" s="77" t="s">
        <v>99</v>
      </c>
      <c r="F4" s="77" t="s">
        <v>100</v>
      </c>
      <c r="G4" s="77" t="s">
        <v>101</v>
      </c>
      <c r="H4" s="77" t="s">
        <v>102</v>
      </c>
      <c r="I4" s="77" t="s">
        <v>103</v>
      </c>
      <c r="J4" s="77" t="s">
        <v>104</v>
      </c>
      <c r="K4" s="78" t="s">
        <v>161</v>
      </c>
    </row>
    <row r="5" spans="2:14" ht="33.75" x14ac:dyDescent="0.25">
      <c r="B5" s="79" t="s">
        <v>105</v>
      </c>
      <c r="C5" s="66"/>
      <c r="D5" s="67">
        <v>0.34</v>
      </c>
      <c r="E5" s="67"/>
      <c r="F5" s="67"/>
      <c r="G5" s="67"/>
      <c r="H5" s="67"/>
      <c r="I5" s="68">
        <v>0.1145</v>
      </c>
      <c r="J5" s="67"/>
      <c r="K5" s="80">
        <v>5.0000000000000001E-3</v>
      </c>
      <c r="L5" s="212" t="s">
        <v>154</v>
      </c>
      <c r="M5" s="212"/>
      <c r="N5" s="212"/>
    </row>
    <row r="6" spans="2:14" x14ac:dyDescent="0.25">
      <c r="B6" s="81" t="s">
        <v>106</v>
      </c>
      <c r="C6" s="69" t="s">
        <v>4</v>
      </c>
      <c r="D6" s="70"/>
      <c r="E6" s="70"/>
      <c r="F6" s="70"/>
      <c r="G6" s="70"/>
      <c r="H6" s="70"/>
      <c r="I6" s="70"/>
      <c r="J6" s="70"/>
      <c r="K6" s="82"/>
      <c r="L6" s="212"/>
      <c r="M6" s="212"/>
      <c r="N6" s="212"/>
    </row>
    <row r="7" spans="2:14" x14ac:dyDescent="0.25">
      <c r="B7" s="83" t="s">
        <v>107</v>
      </c>
      <c r="C7" s="71" t="s">
        <v>108</v>
      </c>
      <c r="D7" s="72"/>
      <c r="E7" s="72">
        <v>12</v>
      </c>
      <c r="F7" s="72"/>
      <c r="G7" s="72">
        <v>200</v>
      </c>
      <c r="H7" s="72"/>
      <c r="I7" s="72">
        <v>0.11650000000000001</v>
      </c>
      <c r="J7" s="72"/>
      <c r="K7" s="84"/>
      <c r="L7" s="60" t="s">
        <v>155</v>
      </c>
      <c r="M7" s="58" t="s">
        <v>156</v>
      </c>
      <c r="N7" s="60" t="s">
        <v>157</v>
      </c>
    </row>
    <row r="8" spans="2:14" x14ac:dyDescent="0.25">
      <c r="B8" s="85"/>
      <c r="C8" s="73" t="s">
        <v>148</v>
      </c>
      <c r="D8" s="74">
        <v>1250</v>
      </c>
      <c r="E8" s="74">
        <f>D8*12</f>
        <v>15000</v>
      </c>
      <c r="F8" s="74">
        <f>D8</f>
        <v>1250</v>
      </c>
      <c r="G8" s="74">
        <v>375</v>
      </c>
      <c r="H8" s="74">
        <f>(D8*8.333/100)*5</f>
        <v>520.8125</v>
      </c>
      <c r="I8" s="74">
        <f>(D8*$I$5)*12</f>
        <v>1717.5</v>
      </c>
      <c r="J8" s="75">
        <f>SUM(E8:I8)</f>
        <v>18863.3125</v>
      </c>
      <c r="K8" s="86">
        <f t="shared" ref="K8:K13" si="0">E8*$K$5</f>
        <v>75</v>
      </c>
      <c r="L8" s="59">
        <v>161.91</v>
      </c>
      <c r="M8" s="59">
        <v>56.67</v>
      </c>
      <c r="N8" s="57">
        <f t="shared" ref="N8:N13" si="1">L8-M8</f>
        <v>105.24</v>
      </c>
    </row>
    <row r="9" spans="2:14" x14ac:dyDescent="0.25">
      <c r="B9" s="85"/>
      <c r="C9" s="76" t="s">
        <v>149</v>
      </c>
      <c r="D9" s="74">
        <v>500</v>
      </c>
      <c r="E9" s="74">
        <f>D9*12</f>
        <v>6000</v>
      </c>
      <c r="F9" s="74">
        <f>D9</f>
        <v>500</v>
      </c>
      <c r="G9" s="74">
        <v>375</v>
      </c>
      <c r="H9" s="74">
        <f>(D9*8.333/100)*5</f>
        <v>208.32499999999999</v>
      </c>
      <c r="I9" s="74">
        <f t="shared" ref="I9:I13" si="2">(D9*$I$5)*12</f>
        <v>687</v>
      </c>
      <c r="J9" s="75">
        <f t="shared" ref="J9:J13" si="3">SUM(E9:I9)</f>
        <v>7770.3249999999998</v>
      </c>
      <c r="K9" s="86">
        <f t="shared" si="0"/>
        <v>30</v>
      </c>
      <c r="L9" s="59">
        <v>56.67</v>
      </c>
      <c r="M9" s="59">
        <v>56.67</v>
      </c>
      <c r="N9" s="57">
        <f t="shared" si="1"/>
        <v>0</v>
      </c>
    </row>
    <row r="10" spans="2:14" x14ac:dyDescent="0.25">
      <c r="B10" s="85"/>
      <c r="C10" s="76" t="s">
        <v>150</v>
      </c>
      <c r="D10" s="74">
        <v>500</v>
      </c>
      <c r="E10" s="74">
        <f t="shared" ref="E10:E13" si="4">D10*12</f>
        <v>6000</v>
      </c>
      <c r="F10" s="74">
        <f>D10</f>
        <v>500</v>
      </c>
      <c r="G10" s="74">
        <v>375</v>
      </c>
      <c r="H10" s="74">
        <f t="shared" ref="H10:H12" si="5">(D10*8.333/100)*5</f>
        <v>208.32499999999999</v>
      </c>
      <c r="I10" s="74">
        <f t="shared" si="2"/>
        <v>687</v>
      </c>
      <c r="J10" s="75">
        <f t="shared" si="3"/>
        <v>7770.3249999999998</v>
      </c>
      <c r="K10" s="86">
        <f t="shared" si="0"/>
        <v>30</v>
      </c>
      <c r="L10" s="59">
        <v>56.67</v>
      </c>
      <c r="M10" s="59">
        <v>56.67</v>
      </c>
      <c r="N10" s="57">
        <f t="shared" si="1"/>
        <v>0</v>
      </c>
    </row>
    <row r="11" spans="2:14" x14ac:dyDescent="0.25">
      <c r="B11" s="85"/>
      <c r="C11" s="76" t="s">
        <v>151</v>
      </c>
      <c r="D11" s="74">
        <v>500</v>
      </c>
      <c r="E11" s="74">
        <f t="shared" si="4"/>
        <v>6000</v>
      </c>
      <c r="F11" s="74">
        <f t="shared" ref="F11:F13" si="6">D11</f>
        <v>500</v>
      </c>
      <c r="G11" s="74">
        <v>375</v>
      </c>
      <c r="H11" s="74">
        <f t="shared" si="5"/>
        <v>208.32499999999999</v>
      </c>
      <c r="I11" s="74">
        <f t="shared" si="2"/>
        <v>687</v>
      </c>
      <c r="J11" s="75">
        <f t="shared" si="3"/>
        <v>7770.3249999999998</v>
      </c>
      <c r="K11" s="86">
        <f t="shared" si="0"/>
        <v>30</v>
      </c>
      <c r="L11" s="59">
        <v>56.67</v>
      </c>
      <c r="M11" s="59">
        <v>56.67</v>
      </c>
      <c r="N11" s="57">
        <f t="shared" si="1"/>
        <v>0</v>
      </c>
    </row>
    <row r="12" spans="2:14" x14ac:dyDescent="0.25">
      <c r="B12" s="85"/>
      <c r="C12" s="76" t="s">
        <v>152</v>
      </c>
      <c r="D12" s="74">
        <v>500</v>
      </c>
      <c r="E12" s="74">
        <f t="shared" si="4"/>
        <v>6000</v>
      </c>
      <c r="F12" s="74">
        <f t="shared" si="6"/>
        <v>500</v>
      </c>
      <c r="G12" s="74">
        <v>375</v>
      </c>
      <c r="H12" s="74">
        <f t="shared" si="5"/>
        <v>208.32499999999999</v>
      </c>
      <c r="I12" s="74">
        <f t="shared" si="2"/>
        <v>687</v>
      </c>
      <c r="J12" s="75">
        <f t="shared" si="3"/>
        <v>7770.3249999999998</v>
      </c>
      <c r="K12" s="86">
        <f t="shared" si="0"/>
        <v>30</v>
      </c>
      <c r="L12" s="59">
        <v>56.67</v>
      </c>
      <c r="M12" s="59">
        <v>56.67</v>
      </c>
      <c r="N12" s="57">
        <f t="shared" si="1"/>
        <v>0</v>
      </c>
    </row>
    <row r="13" spans="2:14" x14ac:dyDescent="0.25">
      <c r="B13" s="85"/>
      <c r="C13" s="76" t="s">
        <v>153</v>
      </c>
      <c r="D13" s="74">
        <v>700</v>
      </c>
      <c r="E13" s="74">
        <f t="shared" si="4"/>
        <v>8400</v>
      </c>
      <c r="F13" s="74">
        <f t="shared" si="6"/>
        <v>700</v>
      </c>
      <c r="G13" s="74">
        <v>375</v>
      </c>
      <c r="H13" s="74">
        <f>(D13*8.3333/100)*12</f>
        <v>699.99719999999991</v>
      </c>
      <c r="I13" s="74">
        <f t="shared" si="2"/>
        <v>961.80000000000007</v>
      </c>
      <c r="J13" s="75">
        <f t="shared" si="3"/>
        <v>11136.797199999999</v>
      </c>
      <c r="K13" s="86">
        <f t="shared" si="0"/>
        <v>42</v>
      </c>
      <c r="L13" s="59">
        <v>92.5</v>
      </c>
      <c r="M13" s="59">
        <v>56.67</v>
      </c>
      <c r="N13" s="57">
        <f t="shared" si="1"/>
        <v>35.83</v>
      </c>
    </row>
    <row r="14" spans="2:14" s="60" customFormat="1" x14ac:dyDescent="0.25">
      <c r="B14" s="85"/>
      <c r="C14" s="76"/>
      <c r="D14" s="74"/>
      <c r="E14" s="74"/>
      <c r="F14" s="74"/>
      <c r="G14" s="74"/>
      <c r="H14" s="74"/>
      <c r="I14" s="74"/>
      <c r="J14" s="75"/>
      <c r="K14" s="86"/>
      <c r="L14" s="59"/>
      <c r="M14" s="59"/>
      <c r="N14" s="57"/>
    </row>
    <row r="15" spans="2:14" x14ac:dyDescent="0.25">
      <c r="B15" s="85"/>
      <c r="C15" s="76"/>
      <c r="D15" s="74"/>
      <c r="E15" s="74"/>
      <c r="F15" s="74"/>
      <c r="G15" s="74"/>
      <c r="H15" s="74"/>
      <c r="I15" s="74"/>
      <c r="J15" s="75"/>
      <c r="K15" s="86"/>
    </row>
    <row r="16" spans="2:14" x14ac:dyDescent="0.25">
      <c r="B16" s="87"/>
      <c r="C16" s="61" t="s">
        <v>109</v>
      </c>
      <c r="D16" s="64">
        <f t="shared" ref="D16:I16" si="7">SUM(D8:D15)</f>
        <v>3950</v>
      </c>
      <c r="E16" s="64">
        <f t="shared" si="7"/>
        <v>47400</v>
      </c>
      <c r="F16" s="64">
        <f t="shared" si="7"/>
        <v>3950</v>
      </c>
      <c r="G16" s="64">
        <f t="shared" si="7"/>
        <v>2250</v>
      </c>
      <c r="H16" s="64">
        <f t="shared" si="7"/>
        <v>2054.1097</v>
      </c>
      <c r="I16" s="64">
        <f t="shared" si="7"/>
        <v>5427.3</v>
      </c>
      <c r="J16" s="64">
        <f>SUM(J8:J15)</f>
        <v>61081.409699999997</v>
      </c>
      <c r="K16" s="93">
        <f>E16*$K$5</f>
        <v>237</v>
      </c>
      <c r="L16" s="95"/>
    </row>
    <row r="17" spans="2:13" x14ac:dyDescent="0.25">
      <c r="B17" s="81" t="s">
        <v>72</v>
      </c>
      <c r="C17" s="69"/>
      <c r="D17" s="70"/>
      <c r="E17" s="70"/>
      <c r="F17" s="70"/>
      <c r="G17" s="70"/>
      <c r="H17" s="70"/>
      <c r="I17" s="70"/>
      <c r="J17" s="70"/>
      <c r="K17" s="86"/>
    </row>
    <row r="18" spans="2:13" x14ac:dyDescent="0.25">
      <c r="B18" s="83" t="s">
        <v>107</v>
      </c>
      <c r="C18" s="71" t="s">
        <v>108</v>
      </c>
      <c r="D18" s="62"/>
      <c r="E18" s="62"/>
      <c r="F18" s="62"/>
      <c r="G18" s="62"/>
      <c r="H18" s="62"/>
      <c r="I18" s="56">
        <v>9.35E-2</v>
      </c>
      <c r="J18" s="62"/>
      <c r="K18" s="86"/>
    </row>
    <row r="19" spans="2:13" x14ac:dyDescent="0.25">
      <c r="B19" s="85"/>
      <c r="C19" s="73" t="s">
        <v>158</v>
      </c>
      <c r="D19" s="74">
        <v>375</v>
      </c>
      <c r="E19" s="74">
        <f>D19*12</f>
        <v>4500</v>
      </c>
      <c r="F19" s="74">
        <v>375</v>
      </c>
      <c r="G19" s="74">
        <v>375</v>
      </c>
      <c r="H19" s="74">
        <v>375</v>
      </c>
      <c r="I19" s="74">
        <f>(D19*I18)*12</f>
        <v>420.75</v>
      </c>
      <c r="J19" s="75">
        <f>SUM(E19:I19)</f>
        <v>6045.75</v>
      </c>
      <c r="K19" s="86"/>
    </row>
    <row r="20" spans="2:13" x14ac:dyDescent="0.25">
      <c r="B20" s="85"/>
      <c r="C20" s="73" t="s">
        <v>159</v>
      </c>
      <c r="D20" s="74">
        <v>375</v>
      </c>
      <c r="E20" s="74">
        <f>D20*12</f>
        <v>4500</v>
      </c>
      <c r="F20" s="74">
        <v>375</v>
      </c>
      <c r="G20" s="74">
        <v>375</v>
      </c>
      <c r="H20" s="74">
        <v>375</v>
      </c>
      <c r="I20" s="74">
        <f>(D20*I18)*12</f>
        <v>420.75</v>
      </c>
      <c r="J20" s="75">
        <f>SUM(E20:I20)</f>
        <v>6045.75</v>
      </c>
      <c r="K20" s="86"/>
    </row>
    <row r="21" spans="2:13" x14ac:dyDescent="0.25">
      <c r="B21" s="87"/>
      <c r="C21" s="61" t="s">
        <v>109</v>
      </c>
      <c r="D21" s="64">
        <f t="shared" ref="D21:I21" si="8">SUM(D19:D20)</f>
        <v>750</v>
      </c>
      <c r="E21" s="64">
        <f t="shared" si="8"/>
        <v>9000</v>
      </c>
      <c r="F21" s="64">
        <f t="shared" si="8"/>
        <v>750</v>
      </c>
      <c r="G21" s="64">
        <f t="shared" si="8"/>
        <v>750</v>
      </c>
      <c r="H21" s="64">
        <f t="shared" si="8"/>
        <v>750</v>
      </c>
      <c r="I21" s="64">
        <f t="shared" si="8"/>
        <v>841.5</v>
      </c>
      <c r="J21" s="63">
        <f>SUM(E21:I21)</f>
        <v>12091.5</v>
      </c>
      <c r="K21" s="86"/>
      <c r="M21" s="95">
        <f>K16+K24</f>
        <v>237</v>
      </c>
    </row>
    <row r="22" spans="2:13" x14ac:dyDescent="0.25">
      <c r="B22" s="81" t="s">
        <v>88</v>
      </c>
      <c r="C22" s="69"/>
      <c r="D22" s="70"/>
      <c r="E22" s="70"/>
      <c r="F22" s="70"/>
      <c r="G22" s="70"/>
      <c r="H22" s="70"/>
      <c r="I22" s="70"/>
      <c r="J22" s="70"/>
      <c r="K22" s="86"/>
    </row>
    <row r="23" spans="2:13" x14ac:dyDescent="0.25">
      <c r="B23" s="83" t="s">
        <v>107</v>
      </c>
      <c r="C23" s="71" t="s">
        <v>108</v>
      </c>
      <c r="D23" s="62"/>
      <c r="E23" s="62"/>
      <c r="F23" s="62"/>
      <c r="G23" s="62"/>
      <c r="H23" s="62"/>
      <c r="I23" s="62"/>
      <c r="J23" s="62"/>
      <c r="K23" s="86"/>
    </row>
    <row r="24" spans="2:13" x14ac:dyDescent="0.25">
      <c r="B24" s="88"/>
      <c r="C24" s="73" t="s">
        <v>160</v>
      </c>
      <c r="D24" s="75">
        <v>0</v>
      </c>
      <c r="E24" s="75">
        <f>D24*3</f>
        <v>0</v>
      </c>
      <c r="F24" s="75">
        <v>0</v>
      </c>
      <c r="G24" s="75">
        <v>0</v>
      </c>
      <c r="H24" s="75">
        <f>(D24*8.3333/100)*3</f>
        <v>0</v>
      </c>
      <c r="I24" s="75">
        <f>E24*I5</f>
        <v>0</v>
      </c>
      <c r="J24" s="75">
        <f>SUM(E24:I24)</f>
        <v>0</v>
      </c>
      <c r="K24" s="86">
        <f>E24*$K$5</f>
        <v>0</v>
      </c>
      <c r="M24" s="95">
        <f>K24+K16</f>
        <v>237</v>
      </c>
    </row>
    <row r="25" spans="2:13" x14ac:dyDescent="0.25">
      <c r="B25" s="89"/>
      <c r="C25" s="65" t="s">
        <v>109</v>
      </c>
      <c r="D25" s="63"/>
      <c r="E25" s="63"/>
      <c r="F25" s="63"/>
      <c r="G25" s="63"/>
      <c r="H25" s="63"/>
      <c r="I25" s="63"/>
      <c r="J25" s="63"/>
      <c r="K25" s="86"/>
    </row>
    <row r="26" spans="2:13" ht="15.75" thickBot="1" x14ac:dyDescent="0.3">
      <c r="B26" s="90"/>
      <c r="C26" s="91" t="s">
        <v>110</v>
      </c>
      <c r="D26" s="92"/>
      <c r="E26" s="92">
        <f t="shared" ref="E26:I26" si="9">E24</f>
        <v>0</v>
      </c>
      <c r="F26" s="92">
        <f t="shared" si="9"/>
        <v>0</v>
      </c>
      <c r="G26" s="92">
        <f>G24</f>
        <v>0</v>
      </c>
      <c r="H26" s="92">
        <f t="shared" si="9"/>
        <v>0</v>
      </c>
      <c r="I26" s="92">
        <f t="shared" si="9"/>
        <v>0</v>
      </c>
      <c r="J26" s="92">
        <f>J24</f>
        <v>0</v>
      </c>
      <c r="K26" s="94">
        <f>E26*$K$5</f>
        <v>0</v>
      </c>
    </row>
    <row r="27" spans="2:13" ht="15.75" thickTop="1" x14ac:dyDescent="0.25">
      <c r="B27" s="50"/>
      <c r="C27" s="50"/>
      <c r="D27" s="49"/>
      <c r="E27" s="49"/>
      <c r="F27" s="49"/>
      <c r="G27" s="49"/>
      <c r="H27" s="49"/>
      <c r="I27" s="49"/>
      <c r="J27" s="49"/>
      <c r="K27" s="49"/>
    </row>
    <row r="28" spans="2:13" x14ac:dyDescent="0.25">
      <c r="B28" s="48"/>
      <c r="C28" s="46"/>
      <c r="D28" s="46"/>
      <c r="E28" s="46"/>
      <c r="F28" s="46"/>
      <c r="G28" s="46"/>
      <c r="H28" s="47"/>
      <c r="I28" s="47"/>
      <c r="J28" s="47"/>
      <c r="K28" s="47"/>
      <c r="L28" s="46"/>
    </row>
  </sheetData>
  <mergeCells count="1">
    <mergeCell ref="L5:N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5"/>
  <sheetViews>
    <sheetView topLeftCell="A161" zoomScale="115" zoomScaleNormal="115" workbookViewId="0">
      <selection activeCell="C79" sqref="C79"/>
    </sheetView>
  </sheetViews>
  <sheetFormatPr baseColWidth="10" defaultRowHeight="15" x14ac:dyDescent="0.25"/>
  <cols>
    <col min="1" max="1" width="16.28515625" bestFit="1" customWidth="1"/>
    <col min="2" max="2" width="45.42578125" customWidth="1"/>
    <col min="3" max="3" width="13.7109375" bestFit="1" customWidth="1"/>
    <col min="4" max="4" width="12" bestFit="1" customWidth="1"/>
  </cols>
  <sheetData>
    <row r="1" spans="1:6" ht="12" customHeight="1" thickTop="1" x14ac:dyDescent="0.25">
      <c r="A1" s="213" t="s">
        <v>217</v>
      </c>
      <c r="B1" s="214"/>
      <c r="C1" s="214"/>
      <c r="D1" s="215"/>
      <c r="E1" s="1"/>
      <c r="F1" s="1"/>
    </row>
    <row r="2" spans="1:6" ht="12" customHeight="1" x14ac:dyDescent="0.25">
      <c r="A2" s="187" t="s">
        <v>1</v>
      </c>
      <c r="B2" s="188" t="s">
        <v>2</v>
      </c>
      <c r="C2" s="7"/>
      <c r="D2" s="20"/>
      <c r="E2" s="2"/>
      <c r="F2" s="1"/>
    </row>
    <row r="3" spans="1:6" ht="12" customHeight="1" x14ac:dyDescent="0.25">
      <c r="A3" s="187" t="s">
        <v>3</v>
      </c>
      <c r="B3" s="188" t="s">
        <v>4</v>
      </c>
      <c r="C3" s="21"/>
      <c r="D3" s="22"/>
      <c r="E3" s="6"/>
      <c r="F3" s="1"/>
    </row>
    <row r="4" spans="1:6" ht="12" customHeight="1" x14ac:dyDescent="0.25">
      <c r="A4" s="23" t="s">
        <v>5</v>
      </c>
      <c r="B4" s="15" t="s">
        <v>6</v>
      </c>
      <c r="C4" s="7"/>
      <c r="D4" s="20" t="s">
        <v>7</v>
      </c>
      <c r="E4" s="5"/>
      <c r="F4" s="1"/>
    </row>
    <row r="5" spans="1:6" ht="12" customHeight="1" x14ac:dyDescent="0.25">
      <c r="A5" s="23"/>
      <c r="B5" s="15" t="s">
        <v>8</v>
      </c>
      <c r="C5" s="7"/>
      <c r="D5" s="20"/>
      <c r="E5" s="4"/>
      <c r="F5" s="10"/>
    </row>
    <row r="6" spans="1:6" ht="12" customHeight="1" x14ac:dyDescent="0.25">
      <c r="A6" s="23" t="s">
        <v>9</v>
      </c>
      <c r="B6" s="15" t="s">
        <v>10</v>
      </c>
      <c r="C6" s="8"/>
      <c r="D6" s="20">
        <f>C7+C10+C14</f>
        <v>61371.8</v>
      </c>
      <c r="E6" s="4"/>
      <c r="F6" s="10"/>
    </row>
    <row r="7" spans="1:6" ht="12" customHeight="1" x14ac:dyDescent="0.25">
      <c r="A7" s="23" t="s">
        <v>11</v>
      </c>
      <c r="B7" s="15" t="s">
        <v>12</v>
      </c>
      <c r="C7" s="8">
        <f>C8</f>
        <v>47400</v>
      </c>
      <c r="D7" s="20"/>
      <c r="E7" s="4"/>
      <c r="F7" s="10"/>
    </row>
    <row r="8" spans="1:6" ht="12" customHeight="1" x14ac:dyDescent="0.25">
      <c r="A8" s="24" t="s">
        <v>13</v>
      </c>
      <c r="B8" s="13" t="s">
        <v>14</v>
      </c>
      <c r="C8" s="7">
        <f>'DISTRIBUTIVO 2016'!E16</f>
        <v>47400</v>
      </c>
      <c r="D8" s="20"/>
      <c r="E8" s="4"/>
      <c r="F8" s="10"/>
    </row>
    <row r="9" spans="1:6" ht="12" customHeight="1" x14ac:dyDescent="0.25">
      <c r="A9" s="23"/>
      <c r="B9" s="15"/>
      <c r="C9" s="7"/>
      <c r="D9" s="20"/>
      <c r="E9" s="4"/>
      <c r="F9" s="10"/>
    </row>
    <row r="10" spans="1:6" ht="12" customHeight="1" x14ac:dyDescent="0.25">
      <c r="A10" s="25" t="s">
        <v>15</v>
      </c>
      <c r="B10" s="16" t="s">
        <v>16</v>
      </c>
      <c r="C10" s="8">
        <f>C11+C12</f>
        <v>6200</v>
      </c>
      <c r="D10" s="20"/>
      <c r="E10" s="4"/>
      <c r="F10" s="10"/>
    </row>
    <row r="11" spans="1:6" ht="12" customHeight="1" x14ac:dyDescent="0.25">
      <c r="A11" s="26" t="s">
        <v>17</v>
      </c>
      <c r="B11" s="174" t="s">
        <v>18</v>
      </c>
      <c r="C11" s="7">
        <f>'DISTRIBUTIVO 2016'!F16</f>
        <v>3950</v>
      </c>
      <c r="D11" s="20"/>
      <c r="E11" s="4"/>
      <c r="F11" s="10"/>
    </row>
    <row r="12" spans="1:6" ht="12" customHeight="1" x14ac:dyDescent="0.25">
      <c r="A12" s="26" t="s">
        <v>19</v>
      </c>
      <c r="B12" s="174" t="s">
        <v>20</v>
      </c>
      <c r="C12" s="7">
        <f>'DISTRIBUTIVO 2016'!G16</f>
        <v>2250</v>
      </c>
      <c r="D12" s="20"/>
      <c r="E12" s="4"/>
      <c r="F12" s="10"/>
    </row>
    <row r="13" spans="1:6" ht="12" customHeight="1" x14ac:dyDescent="0.25">
      <c r="A13" s="26"/>
      <c r="B13" s="16"/>
      <c r="C13" s="8"/>
      <c r="D13" s="20"/>
      <c r="E13" s="4"/>
      <c r="F13" s="10"/>
    </row>
    <row r="14" spans="1:6" ht="12" customHeight="1" x14ac:dyDescent="0.25">
      <c r="A14" s="23" t="s">
        <v>21</v>
      </c>
      <c r="B14" s="15" t="s">
        <v>22</v>
      </c>
      <c r="C14" s="8">
        <f>C15+C16</f>
        <v>7771.8</v>
      </c>
      <c r="D14" s="20"/>
      <c r="E14" s="5"/>
    </row>
    <row r="15" spans="1:6" ht="12" customHeight="1" x14ac:dyDescent="0.25">
      <c r="A15" s="27" t="s">
        <v>23</v>
      </c>
      <c r="B15" s="17" t="s">
        <v>24</v>
      </c>
      <c r="C15" s="7">
        <f>'DISTRIBUTIVO 2016'!I16</f>
        <v>5427.3</v>
      </c>
      <c r="D15" s="20"/>
      <c r="E15" s="4"/>
    </row>
    <row r="16" spans="1:6" ht="12" customHeight="1" x14ac:dyDescent="0.25">
      <c r="A16" s="27" t="s">
        <v>25</v>
      </c>
      <c r="B16" s="17" t="s">
        <v>26</v>
      </c>
      <c r="C16" s="7">
        <v>2344.5</v>
      </c>
      <c r="D16" s="20"/>
      <c r="E16" s="4"/>
    </row>
    <row r="17" spans="1:5" ht="12" customHeight="1" x14ac:dyDescent="0.25">
      <c r="A17" s="27"/>
      <c r="B17" s="17"/>
      <c r="C17" s="7"/>
      <c r="D17" s="20"/>
      <c r="E17" s="4"/>
    </row>
    <row r="18" spans="1:5" ht="12" customHeight="1" x14ac:dyDescent="0.25">
      <c r="A18" s="28" t="s">
        <v>27</v>
      </c>
      <c r="B18" s="18" t="s">
        <v>28</v>
      </c>
      <c r="C18" s="8"/>
      <c r="D18" s="20">
        <f>C23+C27+C30+C34+C19</f>
        <v>3380</v>
      </c>
      <c r="E18" s="4"/>
    </row>
    <row r="19" spans="1:5" s="60" customFormat="1" ht="12" customHeight="1" x14ac:dyDescent="0.25">
      <c r="A19" s="28">
        <v>5301</v>
      </c>
      <c r="B19" s="18" t="s">
        <v>204</v>
      </c>
      <c r="C19" s="8">
        <f>C20+C21</f>
        <v>950</v>
      </c>
      <c r="D19" s="20"/>
      <c r="E19" s="4"/>
    </row>
    <row r="20" spans="1:5" s="60" customFormat="1" ht="12" customHeight="1" x14ac:dyDescent="0.25">
      <c r="A20" s="27">
        <v>530104</v>
      </c>
      <c r="B20" s="17" t="s">
        <v>202</v>
      </c>
      <c r="C20" s="7">
        <v>350</v>
      </c>
      <c r="D20" s="20"/>
      <c r="E20" s="4"/>
    </row>
    <row r="21" spans="1:5" s="60" customFormat="1" ht="12" customHeight="1" x14ac:dyDescent="0.25">
      <c r="A21" s="27">
        <v>530105</v>
      </c>
      <c r="B21" s="17" t="s">
        <v>203</v>
      </c>
      <c r="C21" s="7">
        <v>600</v>
      </c>
      <c r="D21" s="20"/>
      <c r="E21" s="4"/>
    </row>
    <row r="22" spans="1:5" s="60" customFormat="1" ht="12" customHeight="1" x14ac:dyDescent="0.25">
      <c r="A22" s="27"/>
      <c r="B22" s="17"/>
      <c r="C22" s="7"/>
      <c r="D22" s="20"/>
      <c r="E22" s="4"/>
    </row>
    <row r="23" spans="1:5" ht="12" customHeight="1" x14ac:dyDescent="0.25">
      <c r="A23" s="28" t="s">
        <v>29</v>
      </c>
      <c r="B23" s="18" t="s">
        <v>30</v>
      </c>
      <c r="C23" s="8">
        <f>C24+C25</f>
        <v>730</v>
      </c>
      <c r="D23" s="20"/>
      <c r="E23" s="4"/>
    </row>
    <row r="24" spans="1:5" ht="12" customHeight="1" x14ac:dyDescent="0.25">
      <c r="A24" s="27" t="s">
        <v>31</v>
      </c>
      <c r="B24" s="17" t="s">
        <v>32</v>
      </c>
      <c r="C24" s="7">
        <v>500</v>
      </c>
      <c r="D24" s="20"/>
      <c r="E24" s="4"/>
    </row>
    <row r="25" spans="1:5" s="60" customFormat="1" ht="12" customHeight="1" x14ac:dyDescent="0.25">
      <c r="A25" s="27">
        <v>530219</v>
      </c>
      <c r="B25" s="17" t="s">
        <v>221</v>
      </c>
      <c r="C25" s="7">
        <v>230</v>
      </c>
      <c r="D25" s="20"/>
      <c r="E25" s="4"/>
    </row>
    <row r="26" spans="1:5" s="60" customFormat="1" ht="12" customHeight="1" x14ac:dyDescent="0.25">
      <c r="A26" s="27"/>
      <c r="B26" s="17"/>
      <c r="C26" s="7"/>
      <c r="D26" s="20"/>
      <c r="E26" s="4"/>
    </row>
    <row r="27" spans="1:5" ht="12" customHeight="1" x14ac:dyDescent="0.25">
      <c r="A27" s="28" t="s">
        <v>33</v>
      </c>
      <c r="B27" s="18" t="s">
        <v>34</v>
      </c>
      <c r="C27" s="8">
        <f>C28</f>
        <v>500</v>
      </c>
      <c r="D27" s="20"/>
      <c r="E27" s="4"/>
    </row>
    <row r="28" spans="1:5" ht="12" customHeight="1" x14ac:dyDescent="0.25">
      <c r="A28" s="27" t="s">
        <v>35</v>
      </c>
      <c r="B28" s="17" t="s">
        <v>36</v>
      </c>
      <c r="C28" s="7">
        <v>500</v>
      </c>
      <c r="D28" s="20"/>
      <c r="E28" s="4"/>
    </row>
    <row r="29" spans="1:5" ht="12" customHeight="1" x14ac:dyDescent="0.25">
      <c r="A29" s="27"/>
      <c r="B29" s="17"/>
      <c r="C29" s="7"/>
      <c r="D29" s="20"/>
      <c r="E29" s="4"/>
    </row>
    <row r="30" spans="1:5" ht="12" customHeight="1" x14ac:dyDescent="0.25">
      <c r="A30" s="28" t="s">
        <v>37</v>
      </c>
      <c r="B30" s="18" t="s">
        <v>38</v>
      </c>
      <c r="C30" s="8">
        <f>C31+C32</f>
        <v>650</v>
      </c>
      <c r="D30" s="20"/>
      <c r="E30" s="4"/>
    </row>
    <row r="31" spans="1:5" ht="12" customHeight="1" x14ac:dyDescent="0.25">
      <c r="A31" s="27" t="s">
        <v>39</v>
      </c>
      <c r="B31" s="17" t="s">
        <v>40</v>
      </c>
      <c r="C31" s="7">
        <v>400</v>
      </c>
      <c r="D31" s="20"/>
      <c r="E31" s="4"/>
    </row>
    <row r="32" spans="1:5" ht="12" customHeight="1" x14ac:dyDescent="0.25">
      <c r="A32" s="27" t="s">
        <v>41</v>
      </c>
      <c r="B32" s="17" t="s">
        <v>42</v>
      </c>
      <c r="C32" s="7">
        <v>250</v>
      </c>
      <c r="D32" s="20"/>
      <c r="E32" s="4"/>
    </row>
    <row r="33" spans="1:6" ht="12" customHeight="1" x14ac:dyDescent="0.25">
      <c r="A33" s="27"/>
      <c r="B33" s="17"/>
      <c r="C33" s="7"/>
      <c r="D33" s="20"/>
      <c r="E33" s="4"/>
    </row>
    <row r="34" spans="1:6" ht="12" customHeight="1" x14ac:dyDescent="0.25">
      <c r="A34" s="28" t="s">
        <v>43</v>
      </c>
      <c r="B34" s="18" t="s">
        <v>44</v>
      </c>
      <c r="C34" s="8">
        <f>C35+C36+C37</f>
        <v>550</v>
      </c>
      <c r="D34" s="20"/>
      <c r="E34" s="4"/>
      <c r="F34" s="1"/>
    </row>
    <row r="35" spans="1:6" ht="12" customHeight="1" x14ac:dyDescent="0.25">
      <c r="A35" s="27" t="s">
        <v>45</v>
      </c>
      <c r="B35" s="17" t="s">
        <v>46</v>
      </c>
      <c r="C35" s="7">
        <v>250</v>
      </c>
      <c r="D35" s="20"/>
      <c r="E35" s="4"/>
      <c r="F35" s="1"/>
    </row>
    <row r="36" spans="1:6" ht="12" customHeight="1" x14ac:dyDescent="0.25">
      <c r="A36" s="27">
        <v>530805</v>
      </c>
      <c r="B36" s="17" t="s">
        <v>47</v>
      </c>
      <c r="C36" s="7">
        <v>150</v>
      </c>
      <c r="D36" s="20"/>
      <c r="E36" s="4"/>
      <c r="F36" s="1"/>
    </row>
    <row r="37" spans="1:6" s="60" customFormat="1" ht="12" customHeight="1" x14ac:dyDescent="0.25">
      <c r="A37" s="27">
        <v>530813</v>
      </c>
      <c r="B37" s="17" t="s">
        <v>247</v>
      </c>
      <c r="C37" s="7">
        <v>150</v>
      </c>
      <c r="D37" s="20"/>
      <c r="E37" s="4"/>
    </row>
    <row r="38" spans="1:6" ht="12" customHeight="1" x14ac:dyDescent="0.25">
      <c r="A38" s="28">
        <v>56</v>
      </c>
      <c r="B38" s="18" t="s">
        <v>48</v>
      </c>
      <c r="C38" s="7"/>
      <c r="D38" s="20">
        <f>C39</f>
        <v>4000</v>
      </c>
      <c r="E38" s="4"/>
      <c r="F38" s="1"/>
    </row>
    <row r="39" spans="1:6" ht="12" customHeight="1" x14ac:dyDescent="0.25">
      <c r="A39" s="175" t="s">
        <v>49</v>
      </c>
      <c r="B39" s="41" t="s">
        <v>50</v>
      </c>
      <c r="C39" s="7">
        <v>4000</v>
      </c>
      <c r="D39" s="20"/>
      <c r="E39" s="4"/>
      <c r="F39" s="1"/>
    </row>
    <row r="40" spans="1:6" ht="12" customHeight="1" x14ac:dyDescent="0.25">
      <c r="A40" s="27"/>
      <c r="B40" s="17"/>
      <c r="C40" s="7"/>
      <c r="D40" s="20"/>
      <c r="E40" s="4"/>
      <c r="F40" s="1"/>
    </row>
    <row r="41" spans="1:6" ht="12" customHeight="1" x14ac:dyDescent="0.25">
      <c r="A41" s="23" t="s">
        <v>51</v>
      </c>
      <c r="B41" s="15" t="s">
        <v>52</v>
      </c>
      <c r="C41" s="7"/>
      <c r="D41" s="20">
        <f>C42</f>
        <v>800</v>
      </c>
      <c r="E41" s="4"/>
      <c r="F41" s="1"/>
    </row>
    <row r="42" spans="1:6" ht="12" customHeight="1" x14ac:dyDescent="0.25">
      <c r="A42" s="28" t="s">
        <v>53</v>
      </c>
      <c r="B42" s="18" t="s">
        <v>54</v>
      </c>
      <c r="C42" s="8">
        <f>C43+C44</f>
        <v>800</v>
      </c>
      <c r="D42" s="29"/>
      <c r="E42" s="4"/>
      <c r="F42" s="1"/>
    </row>
    <row r="43" spans="1:6" ht="12" customHeight="1" x14ac:dyDescent="0.25">
      <c r="A43" s="27" t="s">
        <v>55</v>
      </c>
      <c r="B43" s="17" t="s">
        <v>56</v>
      </c>
      <c r="C43" s="7">
        <v>550</v>
      </c>
      <c r="D43" s="29"/>
      <c r="E43" s="4"/>
      <c r="F43" s="11"/>
    </row>
    <row r="44" spans="1:6" ht="12" customHeight="1" x14ac:dyDescent="0.25">
      <c r="A44" s="27" t="s">
        <v>57</v>
      </c>
      <c r="B44" s="17" t="s">
        <v>58</v>
      </c>
      <c r="C44" s="7">
        <v>250</v>
      </c>
      <c r="D44" s="29"/>
      <c r="E44" s="4"/>
      <c r="F44" s="1"/>
    </row>
    <row r="45" spans="1:6" ht="12" customHeight="1" x14ac:dyDescent="0.25">
      <c r="A45" s="27"/>
      <c r="B45" s="17"/>
      <c r="C45" s="7"/>
      <c r="D45" s="29"/>
      <c r="E45" s="4"/>
      <c r="F45" s="1"/>
    </row>
    <row r="46" spans="1:6" ht="12" customHeight="1" x14ac:dyDescent="0.25">
      <c r="A46" s="23" t="s">
        <v>59</v>
      </c>
      <c r="B46" s="15" t="s">
        <v>60</v>
      </c>
      <c r="C46" s="7"/>
      <c r="D46" s="20">
        <f>C47</f>
        <v>5220</v>
      </c>
      <c r="E46" s="4"/>
      <c r="F46" s="1"/>
    </row>
    <row r="47" spans="1:6" ht="12" customHeight="1" x14ac:dyDescent="0.25">
      <c r="A47" s="28" t="s">
        <v>61</v>
      </c>
      <c r="B47" s="18" t="s">
        <v>62</v>
      </c>
      <c r="C47" s="8">
        <f>C48+C49+C51</f>
        <v>5220</v>
      </c>
      <c r="D47" s="29"/>
      <c r="E47" s="4"/>
      <c r="F47" s="1"/>
    </row>
    <row r="48" spans="1:6" ht="12" customHeight="1" x14ac:dyDescent="0.25">
      <c r="A48" s="27" t="s">
        <v>63</v>
      </c>
      <c r="B48" s="17" t="s">
        <v>64</v>
      </c>
      <c r="C48" s="7">
        <v>100</v>
      </c>
      <c r="D48" s="29"/>
      <c r="E48" s="4"/>
      <c r="F48" s="1"/>
    </row>
    <row r="49" spans="1:6" ht="12" customHeight="1" x14ac:dyDescent="0.25">
      <c r="A49" s="27" t="s">
        <v>65</v>
      </c>
      <c r="B49" s="17" t="s">
        <v>66</v>
      </c>
      <c r="C49" s="7">
        <v>4800</v>
      </c>
      <c r="D49" s="29"/>
      <c r="E49" s="4"/>
      <c r="F49" s="1"/>
    </row>
    <row r="50" spans="1:6" ht="12" customHeight="1" x14ac:dyDescent="0.25">
      <c r="A50" s="28" t="s">
        <v>67</v>
      </c>
      <c r="B50" s="18" t="s">
        <v>68</v>
      </c>
      <c r="C50" s="8">
        <f>C51</f>
        <v>320</v>
      </c>
      <c r="D50" s="29"/>
      <c r="E50" s="4"/>
      <c r="F50" s="1"/>
    </row>
    <row r="51" spans="1:6" ht="12" customHeight="1" x14ac:dyDescent="0.25">
      <c r="A51" s="27" t="s">
        <v>69</v>
      </c>
      <c r="B51" s="17" t="s">
        <v>70</v>
      </c>
      <c r="C51" s="7">
        <v>320</v>
      </c>
      <c r="D51" s="29"/>
      <c r="E51" s="4"/>
    </row>
    <row r="52" spans="1:6" ht="12" customHeight="1" x14ac:dyDescent="0.25">
      <c r="A52" s="27"/>
      <c r="B52" s="17"/>
      <c r="C52" s="7"/>
      <c r="D52" s="29"/>
      <c r="E52" s="4"/>
    </row>
    <row r="53" spans="1:6" ht="12" customHeight="1" thickBot="1" x14ac:dyDescent="0.3">
      <c r="A53" s="30"/>
      <c r="B53" s="31" t="s">
        <v>71</v>
      </c>
      <c r="C53" s="32"/>
      <c r="D53" s="33">
        <f>D46+D41+D38+D18+D6</f>
        <v>74771.8</v>
      </c>
      <c r="E53" s="4"/>
    </row>
    <row r="54" spans="1:6" s="60" customFormat="1" ht="12" customHeight="1" thickTop="1" x14ac:dyDescent="0.25">
      <c r="A54" s="157"/>
      <c r="B54" s="158"/>
      <c r="C54" s="4"/>
      <c r="D54" s="96"/>
      <c r="E54" s="4"/>
    </row>
    <row r="55" spans="1:6" s="60" customFormat="1" ht="12" customHeight="1" x14ac:dyDescent="0.25">
      <c r="A55" s="157"/>
      <c r="B55" s="158"/>
      <c r="C55" s="4"/>
      <c r="D55" s="96"/>
      <c r="E55" s="4"/>
    </row>
    <row r="56" spans="1:6" s="60" customFormat="1" ht="12" customHeight="1" thickBot="1" x14ac:dyDescent="0.3">
      <c r="A56" s="157"/>
      <c r="B56" s="158"/>
      <c r="C56" s="4"/>
      <c r="D56" s="96"/>
      <c r="E56" s="4"/>
    </row>
    <row r="57" spans="1:6" ht="12" customHeight="1" thickTop="1" x14ac:dyDescent="0.25">
      <c r="A57" s="213" t="s">
        <v>0</v>
      </c>
      <c r="B57" s="214"/>
      <c r="C57" s="214"/>
      <c r="D57" s="215"/>
      <c r="E57" s="4"/>
    </row>
    <row r="58" spans="1:6" ht="12" customHeight="1" x14ac:dyDescent="0.25">
      <c r="A58" s="172" t="s">
        <v>1</v>
      </c>
      <c r="B58" s="173" t="s">
        <v>2</v>
      </c>
      <c r="C58" s="7"/>
      <c r="D58" s="20"/>
      <c r="E58" s="4"/>
    </row>
    <row r="59" spans="1:6" ht="12" customHeight="1" x14ac:dyDescent="0.25">
      <c r="A59" s="172" t="s">
        <v>237</v>
      </c>
      <c r="B59" s="173" t="s">
        <v>163</v>
      </c>
      <c r="C59" s="21"/>
      <c r="D59" s="22"/>
      <c r="E59" s="4"/>
    </row>
    <row r="60" spans="1:6" ht="12" customHeight="1" x14ac:dyDescent="0.25">
      <c r="A60" s="23" t="s">
        <v>5</v>
      </c>
      <c r="B60" s="15" t="s">
        <v>6</v>
      </c>
      <c r="C60" s="7"/>
      <c r="D60" s="20" t="s">
        <v>7</v>
      </c>
      <c r="E60" s="4"/>
    </row>
    <row r="61" spans="1:6" ht="12" customHeight="1" x14ac:dyDescent="0.25">
      <c r="A61" s="23"/>
      <c r="B61" s="15" t="s">
        <v>8</v>
      </c>
      <c r="C61" s="7"/>
      <c r="D61" s="20"/>
      <c r="E61" s="4"/>
    </row>
    <row r="62" spans="1:6" ht="12" customHeight="1" x14ac:dyDescent="0.25">
      <c r="A62" s="23" t="s">
        <v>207</v>
      </c>
      <c r="B62" s="15" t="s">
        <v>10</v>
      </c>
      <c r="C62" s="8"/>
      <c r="D62" s="20">
        <f>C63+C65+C68</f>
        <v>12091.5</v>
      </c>
      <c r="E62" s="4"/>
    </row>
    <row r="63" spans="1:6" ht="12" customHeight="1" x14ac:dyDescent="0.25">
      <c r="A63" s="23" t="s">
        <v>206</v>
      </c>
      <c r="B63" s="15" t="s">
        <v>12</v>
      </c>
      <c r="C63" s="8">
        <f>C64</f>
        <v>9000</v>
      </c>
      <c r="D63" s="20"/>
      <c r="E63" s="4"/>
      <c r="F63" s="95"/>
    </row>
    <row r="64" spans="1:6" ht="12" customHeight="1" x14ac:dyDescent="0.25">
      <c r="A64" s="24" t="s">
        <v>205</v>
      </c>
      <c r="B64" s="13" t="s">
        <v>14</v>
      </c>
      <c r="C64" s="7">
        <f>'DISTRIBUTIVO 2016'!E21</f>
        <v>9000</v>
      </c>
      <c r="D64" s="20"/>
      <c r="E64" s="4"/>
    </row>
    <row r="65" spans="1:9" ht="12" customHeight="1" x14ac:dyDescent="0.25">
      <c r="A65" s="25">
        <v>7102</v>
      </c>
      <c r="B65" s="16" t="s">
        <v>16</v>
      </c>
      <c r="C65" s="8">
        <f>C66+C67</f>
        <v>1500</v>
      </c>
      <c r="D65" s="20"/>
      <c r="E65" s="4"/>
      <c r="F65" s="1"/>
      <c r="G65" s="1"/>
      <c r="H65" s="1"/>
      <c r="I65" s="1"/>
    </row>
    <row r="66" spans="1:9" ht="12" customHeight="1" x14ac:dyDescent="0.25">
      <c r="A66" s="26">
        <v>710203</v>
      </c>
      <c r="B66" s="174" t="s">
        <v>18</v>
      </c>
      <c r="C66" s="7">
        <f>'DISTRIBUTIVO 2016'!F21</f>
        <v>750</v>
      </c>
      <c r="D66" s="20"/>
      <c r="E66" s="4"/>
      <c r="F66" s="1"/>
      <c r="G66" s="1"/>
      <c r="H66" s="1"/>
      <c r="I66" s="1"/>
    </row>
    <row r="67" spans="1:9" ht="12" customHeight="1" x14ac:dyDescent="0.25">
      <c r="A67" s="26">
        <v>710203</v>
      </c>
      <c r="B67" s="174" t="s">
        <v>20</v>
      </c>
      <c r="C67" s="7">
        <f>'DISTRIBUTIVO 2016'!G21</f>
        <v>750</v>
      </c>
      <c r="D67" s="20"/>
      <c r="E67" s="4"/>
      <c r="F67" s="1"/>
      <c r="G67" s="1"/>
      <c r="H67" s="1"/>
      <c r="I67" s="1"/>
    </row>
    <row r="68" spans="1:9" ht="12" customHeight="1" x14ac:dyDescent="0.25">
      <c r="A68" s="23" t="s">
        <v>209</v>
      </c>
      <c r="B68" s="15" t="s">
        <v>22</v>
      </c>
      <c r="C68" s="8">
        <f>C69+C70</f>
        <v>1591.5</v>
      </c>
      <c r="D68" s="20"/>
      <c r="E68" s="4"/>
      <c r="F68" s="1"/>
      <c r="G68" s="1"/>
      <c r="H68" s="1"/>
      <c r="I68" s="1"/>
    </row>
    <row r="69" spans="1:9" s="60" customFormat="1" ht="12" customHeight="1" x14ac:dyDescent="0.25">
      <c r="A69" s="176" t="s">
        <v>208</v>
      </c>
      <c r="B69" s="177" t="s">
        <v>192</v>
      </c>
      <c r="C69" s="178">
        <f>'DISTRIBUTIVO 2016'!H21</f>
        <v>750</v>
      </c>
      <c r="D69" s="130"/>
      <c r="E69" s="4"/>
    </row>
    <row r="70" spans="1:9" ht="12" customHeight="1" thickBot="1" x14ac:dyDescent="0.3">
      <c r="A70" s="30">
        <v>710601</v>
      </c>
      <c r="B70" s="31" t="s">
        <v>24</v>
      </c>
      <c r="C70" s="32">
        <f>'DISTRIBUTIVO 2016'!I21</f>
        <v>841.5</v>
      </c>
      <c r="D70" s="39"/>
      <c r="E70" s="4"/>
      <c r="F70" s="1"/>
      <c r="G70" s="12"/>
      <c r="H70" s="14"/>
      <c r="I70" s="4"/>
    </row>
    <row r="71" spans="1:9" s="60" customFormat="1" ht="12" customHeight="1" thickTop="1" x14ac:dyDescent="0.25">
      <c r="A71" s="181"/>
      <c r="B71" s="182"/>
      <c r="C71" s="183"/>
      <c r="D71" s="5"/>
      <c r="E71" s="4"/>
      <c r="G71" s="12"/>
      <c r="H71" s="14"/>
      <c r="I71" s="4"/>
    </row>
    <row r="72" spans="1:9" s="60" customFormat="1" ht="12" customHeight="1" thickBot="1" x14ac:dyDescent="0.3">
      <c r="A72" s="157"/>
      <c r="B72" s="158"/>
      <c r="C72" s="4"/>
      <c r="D72" s="5"/>
      <c r="E72" s="4"/>
      <c r="G72" s="12"/>
      <c r="H72" s="14"/>
      <c r="I72" s="4"/>
    </row>
    <row r="73" spans="1:9" s="60" customFormat="1" ht="12" customHeight="1" thickTop="1" x14ac:dyDescent="0.25">
      <c r="A73" s="185" t="s">
        <v>239</v>
      </c>
      <c r="B73" s="186" t="s">
        <v>238</v>
      </c>
      <c r="C73" s="34"/>
      <c r="D73" s="184"/>
      <c r="E73" s="5"/>
    </row>
    <row r="74" spans="1:9" ht="12" customHeight="1" x14ac:dyDescent="0.25">
      <c r="A74" s="28">
        <v>73</v>
      </c>
      <c r="B74" s="18" t="s">
        <v>73</v>
      </c>
      <c r="C74" s="7"/>
      <c r="D74" s="35">
        <f>SUM(C75:C84)</f>
        <v>94225.209999999992</v>
      </c>
      <c r="E74" s="5"/>
      <c r="F74" s="1"/>
      <c r="G74" s="1"/>
      <c r="H74" s="1"/>
      <c r="I74" s="1"/>
    </row>
    <row r="75" spans="1:9" ht="12" customHeight="1" x14ac:dyDescent="0.25">
      <c r="A75" s="27" t="s">
        <v>74</v>
      </c>
      <c r="B75" s="17" t="s">
        <v>75</v>
      </c>
      <c r="C75" s="210">
        <v>650</v>
      </c>
      <c r="D75" s="29"/>
      <c r="E75" s="5"/>
      <c r="F75" s="1"/>
      <c r="G75" s="1"/>
      <c r="H75" s="1"/>
      <c r="I75" s="1"/>
    </row>
    <row r="76" spans="1:9" s="60" customFormat="1" ht="12" customHeight="1" x14ac:dyDescent="0.25">
      <c r="A76" s="27">
        <v>730405</v>
      </c>
      <c r="B76" s="17" t="s">
        <v>232</v>
      </c>
      <c r="C76" s="210">
        <v>5000</v>
      </c>
      <c r="D76" s="29"/>
      <c r="E76" s="5"/>
    </row>
    <row r="77" spans="1:9" ht="12" customHeight="1" x14ac:dyDescent="0.25">
      <c r="A77" s="27">
        <v>730811</v>
      </c>
      <c r="B77" s="17" t="s">
        <v>76</v>
      </c>
      <c r="C77" s="210">
        <v>15000</v>
      </c>
      <c r="D77" s="29"/>
      <c r="E77" s="2"/>
      <c r="F77" s="10"/>
      <c r="G77" s="1"/>
    </row>
    <row r="78" spans="1:9" s="60" customFormat="1" ht="12" customHeight="1" x14ac:dyDescent="0.25">
      <c r="A78" s="27">
        <v>730811</v>
      </c>
      <c r="B78" s="17" t="s">
        <v>248</v>
      </c>
      <c r="C78" s="210">
        <v>2600</v>
      </c>
      <c r="D78" s="29"/>
      <c r="E78" s="2"/>
      <c r="F78" s="10"/>
    </row>
    <row r="79" spans="1:9" s="60" customFormat="1" ht="12" customHeight="1" x14ac:dyDescent="0.25">
      <c r="A79" s="27">
        <v>730803</v>
      </c>
      <c r="B79" s="17" t="s">
        <v>246</v>
      </c>
      <c r="C79" s="210">
        <v>2000</v>
      </c>
      <c r="D79" s="29"/>
      <c r="E79" s="2"/>
      <c r="F79" s="10"/>
    </row>
    <row r="80" spans="1:9" s="60" customFormat="1" ht="12" customHeight="1" x14ac:dyDescent="0.25">
      <c r="A80" s="27">
        <v>730899</v>
      </c>
      <c r="B80" s="17" t="s">
        <v>233</v>
      </c>
      <c r="C80" s="210">
        <v>5000</v>
      </c>
      <c r="D80" s="29"/>
      <c r="E80" s="2"/>
      <c r="G80" s="3"/>
    </row>
    <row r="81" spans="1:7" ht="12" customHeight="1" x14ac:dyDescent="0.25">
      <c r="A81" s="27">
        <v>730504</v>
      </c>
      <c r="B81" s="17" t="s">
        <v>195</v>
      </c>
      <c r="C81" s="210">
        <v>48575.21</v>
      </c>
      <c r="D81" s="29"/>
      <c r="E81" s="96"/>
      <c r="F81" s="10"/>
      <c r="G81" s="1"/>
    </row>
    <row r="82" spans="1:7" s="60" customFormat="1" ht="12" customHeight="1" x14ac:dyDescent="0.25">
      <c r="A82" s="27">
        <v>730504</v>
      </c>
      <c r="B82" s="17" t="s">
        <v>245</v>
      </c>
      <c r="C82" s="210">
        <v>10400</v>
      </c>
      <c r="D82" s="29"/>
      <c r="E82" s="96"/>
      <c r="F82" s="10"/>
    </row>
    <row r="83" spans="1:7" s="60" customFormat="1" ht="12" customHeight="1" x14ac:dyDescent="0.25">
      <c r="A83" s="27">
        <v>750107</v>
      </c>
      <c r="B83" s="17" t="s">
        <v>162</v>
      </c>
      <c r="C83" s="7">
        <v>0</v>
      </c>
      <c r="D83" s="29"/>
      <c r="E83" s="2"/>
      <c r="F83" s="95"/>
    </row>
    <row r="84" spans="1:7" s="60" customFormat="1" ht="14.25" customHeight="1" x14ac:dyDescent="0.25">
      <c r="A84" s="27">
        <v>730814</v>
      </c>
      <c r="B84" s="17" t="s">
        <v>213</v>
      </c>
      <c r="C84" s="210">
        <v>5000</v>
      </c>
      <c r="D84" s="29"/>
      <c r="E84" s="2"/>
    </row>
    <row r="85" spans="1:7" ht="12" customHeight="1" x14ac:dyDescent="0.25">
      <c r="A85" s="24" t="s">
        <v>78</v>
      </c>
      <c r="B85" s="18" t="s">
        <v>79</v>
      </c>
      <c r="C85" s="7"/>
      <c r="D85" s="20">
        <f>C86</f>
        <v>21000</v>
      </c>
      <c r="E85" s="1"/>
      <c r="F85" s="1"/>
      <c r="G85" s="1"/>
    </row>
    <row r="86" spans="1:7" ht="12" customHeight="1" x14ac:dyDescent="0.25">
      <c r="A86" s="24" t="s">
        <v>80</v>
      </c>
      <c r="B86" s="17" t="s">
        <v>81</v>
      </c>
      <c r="C86" s="210">
        <v>21000</v>
      </c>
      <c r="D86" s="20"/>
      <c r="E86" s="1"/>
      <c r="F86" s="1"/>
      <c r="G86" s="1"/>
    </row>
    <row r="87" spans="1:7" ht="12" customHeight="1" x14ac:dyDescent="0.25">
      <c r="A87" s="24"/>
      <c r="B87" s="41"/>
      <c r="C87" s="7"/>
      <c r="D87" s="20"/>
      <c r="E87" s="1"/>
      <c r="F87" s="1"/>
      <c r="G87" s="1"/>
    </row>
    <row r="88" spans="1:7" ht="12" customHeight="1" x14ac:dyDescent="0.25">
      <c r="A88" s="28">
        <v>9.6999999999999993</v>
      </c>
      <c r="B88" s="18" t="s">
        <v>82</v>
      </c>
      <c r="C88" s="8"/>
      <c r="D88" s="20">
        <f>C89</f>
        <v>0</v>
      </c>
      <c r="E88" s="3"/>
      <c r="F88" s="1"/>
      <c r="G88" s="1"/>
    </row>
    <row r="89" spans="1:7" ht="12" customHeight="1" x14ac:dyDescent="0.25">
      <c r="A89" s="24" t="s">
        <v>83</v>
      </c>
      <c r="B89" s="13" t="s">
        <v>84</v>
      </c>
      <c r="C89" s="7">
        <v>0</v>
      </c>
      <c r="D89" s="20"/>
      <c r="E89" s="3"/>
      <c r="F89" s="1"/>
      <c r="G89" s="1"/>
    </row>
    <row r="90" spans="1:7" ht="12" customHeight="1" x14ac:dyDescent="0.25">
      <c r="A90" s="24"/>
      <c r="B90" s="13"/>
      <c r="C90" s="7"/>
      <c r="D90" s="20"/>
      <c r="E90" s="3"/>
      <c r="F90" s="1"/>
      <c r="G90" s="1"/>
    </row>
    <row r="91" spans="1:7" ht="12" customHeight="1" x14ac:dyDescent="0.25">
      <c r="A91" s="24"/>
      <c r="B91" s="13"/>
      <c r="C91" s="7"/>
      <c r="D91" s="20"/>
      <c r="E91" s="3"/>
      <c r="F91" s="1"/>
      <c r="G91" s="1"/>
    </row>
    <row r="92" spans="1:7" ht="12" customHeight="1" thickBot="1" x14ac:dyDescent="0.3">
      <c r="A92" s="36" t="s">
        <v>85</v>
      </c>
      <c r="B92" s="37"/>
      <c r="C92" s="38"/>
      <c r="D92" s="160">
        <f>SUM(D88+D85+D74)</f>
        <v>115225.20999999999</v>
      </c>
      <c r="E92" s="3"/>
      <c r="F92" s="1"/>
      <c r="G92" s="1"/>
    </row>
    <row r="93" spans="1:7" s="60" customFormat="1" ht="12" customHeight="1" thickTop="1" thickBot="1" x14ac:dyDescent="0.3">
      <c r="A93" s="153"/>
      <c r="B93" s="154"/>
      <c r="C93" s="5"/>
      <c r="D93" s="171"/>
      <c r="E93" s="3"/>
    </row>
    <row r="94" spans="1:7" s="60" customFormat="1" ht="12" customHeight="1" thickTop="1" x14ac:dyDescent="0.25">
      <c r="A94" s="190" t="s">
        <v>86</v>
      </c>
      <c r="B94" s="191" t="s">
        <v>230</v>
      </c>
      <c r="C94" s="34"/>
      <c r="D94" s="40"/>
      <c r="E94" s="3"/>
    </row>
    <row r="95" spans="1:7" s="60" customFormat="1" x14ac:dyDescent="0.25">
      <c r="A95" s="189" t="s">
        <v>240</v>
      </c>
      <c r="B95" s="192" t="s">
        <v>234</v>
      </c>
      <c r="C95" s="7"/>
      <c r="D95" s="20"/>
      <c r="E95" s="3"/>
    </row>
    <row r="96" spans="1:7" s="60" customFormat="1" ht="12" customHeight="1" x14ac:dyDescent="0.25">
      <c r="A96" s="24"/>
      <c r="B96" s="13"/>
      <c r="C96" s="7"/>
      <c r="D96" s="20" t="s">
        <v>7</v>
      </c>
      <c r="E96" s="3"/>
    </row>
    <row r="97" spans="1:7" s="60" customFormat="1" ht="12" customHeight="1" x14ac:dyDescent="0.25">
      <c r="A97" s="23" t="s">
        <v>5</v>
      </c>
      <c r="B97" s="15" t="s">
        <v>6</v>
      </c>
      <c r="C97" s="8"/>
      <c r="D97" s="20"/>
      <c r="E97" s="3"/>
    </row>
    <row r="98" spans="1:7" ht="12" customHeight="1" x14ac:dyDescent="0.25">
      <c r="A98" s="23"/>
      <c r="B98" s="15"/>
      <c r="C98" s="8"/>
      <c r="D98" s="20">
        <f>C101</f>
        <v>5000</v>
      </c>
      <c r="E98" s="3"/>
      <c r="F98" s="1"/>
      <c r="G98" s="1"/>
    </row>
    <row r="99" spans="1:7" ht="12" customHeight="1" x14ac:dyDescent="0.25">
      <c r="A99" s="23" t="s">
        <v>89</v>
      </c>
      <c r="B99" s="15" t="s">
        <v>28</v>
      </c>
      <c r="C99" s="8"/>
      <c r="D99" s="20"/>
      <c r="E99" s="19"/>
      <c r="F99" s="9"/>
      <c r="G99" s="1"/>
    </row>
    <row r="100" spans="1:7" x14ac:dyDescent="0.25">
      <c r="A100" s="23" t="s">
        <v>90</v>
      </c>
      <c r="B100" s="15" t="s">
        <v>30</v>
      </c>
      <c r="C100" s="8"/>
      <c r="D100" s="20"/>
      <c r="E100" s="3"/>
      <c r="F100" s="1"/>
      <c r="G100" s="1"/>
    </row>
    <row r="101" spans="1:7" ht="12" customHeight="1" x14ac:dyDescent="0.25">
      <c r="A101" s="24" t="s">
        <v>93</v>
      </c>
      <c r="B101" s="13" t="s">
        <v>94</v>
      </c>
      <c r="C101" s="209">
        <v>5000</v>
      </c>
      <c r="D101" s="20"/>
      <c r="E101" s="3"/>
      <c r="F101" s="10"/>
      <c r="G101" s="10"/>
    </row>
    <row r="102" spans="1:7" ht="12" customHeight="1" x14ac:dyDescent="0.25">
      <c r="A102" s="24"/>
      <c r="B102" s="13"/>
      <c r="C102" s="7"/>
      <c r="D102" s="20">
        <f>D101+D98</f>
        <v>5000</v>
      </c>
      <c r="E102" s="2"/>
      <c r="F102" s="10"/>
    </row>
    <row r="103" spans="1:7" ht="12" customHeight="1" thickBot="1" x14ac:dyDescent="0.3">
      <c r="A103" s="36" t="s">
        <v>85</v>
      </c>
      <c r="B103" s="37"/>
      <c r="C103" s="38"/>
      <c r="D103" s="39"/>
      <c r="E103" s="2"/>
      <c r="F103" s="10"/>
    </row>
    <row r="104" spans="1:7" ht="12" customHeight="1" thickTop="1" thickBot="1" x14ac:dyDescent="0.3">
      <c r="A104" s="153"/>
      <c r="B104" s="154"/>
      <c r="C104" s="5"/>
      <c r="D104" s="171"/>
      <c r="E104" s="1"/>
      <c r="F104" s="1"/>
    </row>
    <row r="105" spans="1:7" ht="12" customHeight="1" thickTop="1" x14ac:dyDescent="0.25">
      <c r="A105" s="193" t="s">
        <v>86</v>
      </c>
      <c r="B105" s="194" t="s">
        <v>231</v>
      </c>
      <c r="C105" s="34"/>
      <c r="D105" s="40"/>
      <c r="E105" s="2"/>
      <c r="F105" s="10"/>
    </row>
    <row r="106" spans="1:7" x14ac:dyDescent="0.25">
      <c r="A106" s="195" t="s">
        <v>241</v>
      </c>
      <c r="B106" s="196" t="s">
        <v>235</v>
      </c>
      <c r="C106" s="7"/>
      <c r="D106" s="20"/>
      <c r="E106" s="1"/>
      <c r="F106" s="1"/>
    </row>
    <row r="107" spans="1:7" ht="12" customHeight="1" x14ac:dyDescent="0.25">
      <c r="A107" s="162"/>
      <c r="B107" s="163"/>
      <c r="C107" s="7"/>
      <c r="D107" s="20" t="s">
        <v>7</v>
      </c>
      <c r="E107" s="42"/>
      <c r="F107" s="1"/>
    </row>
    <row r="108" spans="1:7" s="60" customFormat="1" ht="12" customHeight="1" x14ac:dyDescent="0.25">
      <c r="A108" s="23" t="s">
        <v>5</v>
      </c>
      <c r="B108" s="15" t="s">
        <v>6</v>
      </c>
      <c r="C108" s="8"/>
      <c r="D108" s="20"/>
      <c r="E108" s="42"/>
    </row>
    <row r="109" spans="1:7" s="60" customFormat="1" ht="12" customHeight="1" x14ac:dyDescent="0.25">
      <c r="A109" s="23"/>
      <c r="B109" s="15"/>
      <c r="C109" s="8"/>
      <c r="D109" s="20">
        <f>C112</f>
        <v>4000</v>
      </c>
      <c r="E109" s="42"/>
    </row>
    <row r="110" spans="1:7" x14ac:dyDescent="0.25">
      <c r="A110" s="23" t="s">
        <v>89</v>
      </c>
      <c r="B110" s="15" t="s">
        <v>28</v>
      </c>
      <c r="C110" s="8"/>
      <c r="D110" s="20"/>
      <c r="E110" s="1"/>
      <c r="F110" s="1"/>
    </row>
    <row r="111" spans="1:7" x14ac:dyDescent="0.25">
      <c r="A111" s="23" t="s">
        <v>90</v>
      </c>
      <c r="B111" s="15" t="s">
        <v>30</v>
      </c>
      <c r="C111" s="8"/>
      <c r="D111" s="20"/>
    </row>
    <row r="112" spans="1:7" x14ac:dyDescent="0.25">
      <c r="A112" s="24" t="s">
        <v>93</v>
      </c>
      <c r="B112" s="13" t="s">
        <v>94</v>
      </c>
      <c r="C112" s="209">
        <v>4000</v>
      </c>
      <c r="D112" s="20"/>
      <c r="F112" s="95"/>
      <c r="G112" s="95"/>
    </row>
    <row r="113" spans="1:8" x14ac:dyDescent="0.25">
      <c r="A113" s="24"/>
      <c r="B113" s="13"/>
      <c r="C113" s="7"/>
      <c r="D113" s="20">
        <f>D112+D109</f>
        <v>4000</v>
      </c>
      <c r="F113" s="95"/>
    </row>
    <row r="114" spans="1:8" s="60" customFormat="1" ht="15.75" thickBot="1" x14ac:dyDescent="0.3">
      <c r="A114" s="36" t="s">
        <v>85</v>
      </c>
      <c r="B114" s="37"/>
      <c r="C114" s="38"/>
      <c r="D114" s="39"/>
      <c r="F114" s="95"/>
      <c r="H114" s="131"/>
    </row>
    <row r="115" spans="1:8" s="60" customFormat="1" ht="15.75" thickTop="1" x14ac:dyDescent="0.25">
      <c r="A115" s="153"/>
      <c r="B115" s="154"/>
      <c r="C115" s="5"/>
      <c r="D115" s="5"/>
      <c r="F115" s="95"/>
      <c r="H115" s="131"/>
    </row>
    <row r="116" spans="1:8" s="60" customFormat="1" ht="15.75" thickBot="1" x14ac:dyDescent="0.3">
      <c r="A116" s="153"/>
      <c r="B116" s="154"/>
      <c r="C116" s="5"/>
      <c r="D116" s="5"/>
      <c r="F116" s="95"/>
      <c r="H116" s="131"/>
    </row>
    <row r="117" spans="1:8" s="60" customFormat="1" ht="15.75" thickTop="1" x14ac:dyDescent="0.25">
      <c r="A117" s="197" t="s">
        <v>86</v>
      </c>
      <c r="B117" s="198" t="s">
        <v>231</v>
      </c>
      <c r="C117" s="34"/>
      <c r="D117" s="40"/>
      <c r="F117" s="95"/>
      <c r="H117" s="131"/>
    </row>
    <row r="118" spans="1:8" s="60" customFormat="1" ht="23.25" x14ac:dyDescent="0.25">
      <c r="A118" s="199" t="s">
        <v>242</v>
      </c>
      <c r="B118" s="200" t="s">
        <v>224</v>
      </c>
      <c r="C118" s="7"/>
      <c r="D118" s="20"/>
      <c r="F118" s="95"/>
      <c r="H118" s="131"/>
    </row>
    <row r="119" spans="1:8" x14ac:dyDescent="0.25">
      <c r="A119" s="23" t="s">
        <v>90</v>
      </c>
      <c r="B119" s="15" t="s">
        <v>30</v>
      </c>
      <c r="C119" s="8"/>
      <c r="D119" s="20">
        <f>C120</f>
        <v>280</v>
      </c>
    </row>
    <row r="120" spans="1:8" x14ac:dyDescent="0.25">
      <c r="A120" s="24" t="s">
        <v>91</v>
      </c>
      <c r="B120" s="13" t="s">
        <v>92</v>
      </c>
      <c r="C120" s="209">
        <v>280</v>
      </c>
      <c r="D120" s="20"/>
    </row>
    <row r="121" spans="1:8" x14ac:dyDescent="0.25">
      <c r="A121" s="24"/>
      <c r="B121" s="13"/>
      <c r="C121" s="7"/>
      <c r="D121" s="20">
        <f>C123</f>
        <v>6400</v>
      </c>
    </row>
    <row r="122" spans="1:8" x14ac:dyDescent="0.25">
      <c r="A122" s="23" t="s">
        <v>95</v>
      </c>
      <c r="B122" s="15" t="s">
        <v>44</v>
      </c>
      <c r="C122" s="8"/>
      <c r="D122" s="20"/>
    </row>
    <row r="123" spans="1:8" x14ac:dyDescent="0.25">
      <c r="A123" s="24" t="s">
        <v>96</v>
      </c>
      <c r="B123" s="13" t="s">
        <v>97</v>
      </c>
      <c r="C123" s="209">
        <v>6400</v>
      </c>
      <c r="D123" s="20"/>
    </row>
    <row r="124" spans="1:8" x14ac:dyDescent="0.25">
      <c r="A124" s="24"/>
      <c r="B124" s="13"/>
      <c r="C124" s="7"/>
      <c r="D124" s="20">
        <f>D121+D119</f>
        <v>6680</v>
      </c>
    </row>
    <row r="125" spans="1:8" ht="15.75" thickBot="1" x14ac:dyDescent="0.3">
      <c r="A125" s="36" t="s">
        <v>85</v>
      </c>
      <c r="B125" s="37"/>
      <c r="C125" s="38"/>
      <c r="D125" s="39"/>
    </row>
    <row r="126" spans="1:8" ht="15.75" thickTop="1" x14ac:dyDescent="0.25">
      <c r="A126" s="153"/>
      <c r="B126" s="154"/>
      <c r="C126" s="5"/>
      <c r="D126" s="5"/>
    </row>
    <row r="127" spans="1:8" ht="15.75" thickBot="1" x14ac:dyDescent="0.3">
      <c r="A127" s="153"/>
      <c r="B127" s="154"/>
      <c r="C127" s="5"/>
      <c r="D127" s="1"/>
    </row>
    <row r="128" spans="1:8" ht="15.75" thickTop="1" x14ac:dyDescent="0.25">
      <c r="A128" s="201" t="s">
        <v>86</v>
      </c>
      <c r="B128" s="202" t="s">
        <v>87</v>
      </c>
      <c r="C128" s="34"/>
      <c r="D128" s="40"/>
    </row>
    <row r="129" spans="1:4" ht="23.25" x14ac:dyDescent="0.25">
      <c r="A129" s="203" t="s">
        <v>243</v>
      </c>
      <c r="B129" s="204" t="s">
        <v>223</v>
      </c>
      <c r="C129" s="7"/>
      <c r="D129" s="20"/>
    </row>
    <row r="130" spans="1:4" x14ac:dyDescent="0.25">
      <c r="A130" s="24"/>
      <c r="B130" s="13"/>
      <c r="C130" s="7"/>
      <c r="D130" s="20" t="s">
        <v>7</v>
      </c>
    </row>
    <row r="131" spans="1:4" x14ac:dyDescent="0.25">
      <c r="A131" s="23" t="s">
        <v>5</v>
      </c>
      <c r="B131" s="15" t="s">
        <v>6</v>
      </c>
      <c r="C131" s="8"/>
      <c r="D131" s="20"/>
    </row>
    <row r="132" spans="1:4" x14ac:dyDescent="0.25">
      <c r="A132" s="23"/>
      <c r="B132" s="15"/>
      <c r="C132" s="8"/>
      <c r="D132" s="20">
        <f>C135</f>
        <v>320</v>
      </c>
    </row>
    <row r="133" spans="1:4" x14ac:dyDescent="0.25">
      <c r="A133" s="23" t="s">
        <v>89</v>
      </c>
      <c r="B133" s="15" t="s">
        <v>28</v>
      </c>
      <c r="C133" s="8"/>
      <c r="D133" s="20"/>
    </row>
    <row r="134" spans="1:4" x14ac:dyDescent="0.25">
      <c r="A134" s="23" t="s">
        <v>90</v>
      </c>
      <c r="B134" s="15" t="s">
        <v>30</v>
      </c>
      <c r="C134" s="8"/>
      <c r="D134" s="20"/>
    </row>
    <row r="135" spans="1:4" x14ac:dyDescent="0.25">
      <c r="A135" s="24" t="s">
        <v>91</v>
      </c>
      <c r="B135" s="13" t="s">
        <v>92</v>
      </c>
      <c r="C135" s="7">
        <v>320</v>
      </c>
      <c r="D135" s="20"/>
    </row>
    <row r="136" spans="1:4" x14ac:dyDescent="0.25">
      <c r="A136" s="24"/>
      <c r="B136" s="13"/>
      <c r="C136" s="7"/>
      <c r="D136" s="20">
        <f>C138+C139</f>
        <v>475</v>
      </c>
    </row>
    <row r="137" spans="1:4" x14ac:dyDescent="0.25">
      <c r="A137" s="23" t="s">
        <v>95</v>
      </c>
      <c r="B137" s="15" t="s">
        <v>225</v>
      </c>
      <c r="C137" s="8"/>
      <c r="D137" s="20"/>
    </row>
    <row r="138" spans="1:4" x14ac:dyDescent="0.25">
      <c r="A138" s="24" t="s">
        <v>96</v>
      </c>
      <c r="B138" s="13" t="s">
        <v>97</v>
      </c>
      <c r="C138" s="7">
        <v>285</v>
      </c>
      <c r="D138" s="20"/>
    </row>
    <row r="139" spans="1:4" x14ac:dyDescent="0.25">
      <c r="A139" s="24" t="s">
        <v>226</v>
      </c>
      <c r="B139" s="13" t="s">
        <v>227</v>
      </c>
      <c r="C139" s="7">
        <v>190</v>
      </c>
      <c r="D139" s="20"/>
    </row>
    <row r="140" spans="1:4" s="60" customFormat="1" ht="15.75" thickBot="1" x14ac:dyDescent="0.3">
      <c r="A140" s="36" t="s">
        <v>85</v>
      </c>
      <c r="B140" s="37"/>
      <c r="C140" s="38"/>
      <c r="D140" s="39">
        <f>D132+D136</f>
        <v>795</v>
      </c>
    </row>
    <row r="141" spans="1:4" ht="16.5" thickTop="1" thickBot="1" x14ac:dyDescent="0.3">
      <c r="A141" s="159"/>
      <c r="B141" s="159"/>
      <c r="C141" s="159"/>
      <c r="D141" s="60"/>
    </row>
    <row r="142" spans="1:4" ht="15.75" thickTop="1" x14ac:dyDescent="0.25">
      <c r="A142" s="205" t="s">
        <v>86</v>
      </c>
      <c r="B142" s="206" t="s">
        <v>87</v>
      </c>
      <c r="C142" s="34"/>
      <c r="D142" s="40"/>
    </row>
    <row r="143" spans="1:4" ht="23.25" x14ac:dyDescent="0.25">
      <c r="A143" s="207" t="s">
        <v>244</v>
      </c>
      <c r="B143" s="208" t="s">
        <v>222</v>
      </c>
      <c r="C143" s="7"/>
      <c r="D143" s="20"/>
    </row>
    <row r="144" spans="1:4" s="60" customFormat="1" x14ac:dyDescent="0.25">
      <c r="A144" s="24"/>
      <c r="B144" s="13"/>
      <c r="C144" s="7"/>
      <c r="D144" s="20" t="s">
        <v>7</v>
      </c>
    </row>
    <row r="145" spans="1:4" x14ac:dyDescent="0.25">
      <c r="A145" s="23" t="s">
        <v>5</v>
      </c>
      <c r="B145" s="15" t="s">
        <v>6</v>
      </c>
      <c r="C145" s="8"/>
      <c r="D145" s="20"/>
    </row>
    <row r="146" spans="1:4" x14ac:dyDescent="0.25">
      <c r="A146" s="23"/>
      <c r="B146" s="15"/>
      <c r="C146" s="8"/>
      <c r="D146" s="20">
        <f>C149</f>
        <v>70</v>
      </c>
    </row>
    <row r="147" spans="1:4" x14ac:dyDescent="0.25">
      <c r="A147" s="23" t="s">
        <v>89</v>
      </c>
      <c r="B147" s="15" t="s">
        <v>28</v>
      </c>
      <c r="C147" s="8"/>
      <c r="D147" s="20"/>
    </row>
    <row r="148" spans="1:4" x14ac:dyDescent="0.25">
      <c r="A148" s="23" t="s">
        <v>90</v>
      </c>
      <c r="B148" s="15" t="s">
        <v>30</v>
      </c>
      <c r="C148" s="8"/>
      <c r="D148" s="20"/>
    </row>
    <row r="149" spans="1:4" x14ac:dyDescent="0.25">
      <c r="A149" s="24" t="s">
        <v>91</v>
      </c>
      <c r="B149" s="13" t="s">
        <v>92</v>
      </c>
      <c r="C149" s="7">
        <v>70</v>
      </c>
      <c r="D149" s="20"/>
    </row>
    <row r="150" spans="1:4" x14ac:dyDescent="0.25">
      <c r="A150" s="24"/>
      <c r="B150" s="13"/>
      <c r="C150" s="7"/>
      <c r="D150" s="20">
        <f>C152+C153</f>
        <v>605</v>
      </c>
    </row>
    <row r="151" spans="1:4" x14ac:dyDescent="0.25">
      <c r="A151" s="23" t="s">
        <v>95</v>
      </c>
      <c r="B151" s="15" t="s">
        <v>44</v>
      </c>
      <c r="C151" s="8"/>
      <c r="D151" s="20"/>
    </row>
    <row r="152" spans="1:4" x14ac:dyDescent="0.25">
      <c r="A152" s="24" t="s">
        <v>96</v>
      </c>
      <c r="B152" s="13" t="s">
        <v>97</v>
      </c>
      <c r="C152" s="7">
        <v>405</v>
      </c>
      <c r="D152" s="20"/>
    </row>
    <row r="153" spans="1:4" x14ac:dyDescent="0.25">
      <c r="A153" s="24" t="s">
        <v>228</v>
      </c>
      <c r="B153" s="13" t="s">
        <v>229</v>
      </c>
      <c r="C153" s="7">
        <v>200</v>
      </c>
      <c r="D153" s="20"/>
    </row>
    <row r="154" spans="1:4" x14ac:dyDescent="0.25">
      <c r="A154" s="24"/>
      <c r="B154" s="13"/>
      <c r="C154" s="7"/>
      <c r="D154" s="20">
        <f>D150+D146</f>
        <v>675</v>
      </c>
    </row>
    <row r="155" spans="1:4" ht="15.75" thickBot="1" x14ac:dyDescent="0.3">
      <c r="A155" s="36" t="s">
        <v>85</v>
      </c>
      <c r="B155" s="37"/>
      <c r="C155" s="38"/>
      <c r="D155" s="39"/>
    </row>
    <row r="156" spans="1:4" ht="15.75" thickTop="1" x14ac:dyDescent="0.25">
      <c r="A156" s="159"/>
      <c r="B156" s="159"/>
      <c r="C156" s="159"/>
    </row>
    <row r="157" spans="1:4" x14ac:dyDescent="0.25">
      <c r="A157" s="159"/>
      <c r="B157" s="159"/>
      <c r="C157" s="159"/>
      <c r="D157" s="60"/>
    </row>
    <row r="158" spans="1:4" x14ac:dyDescent="0.25">
      <c r="A158" s="159"/>
      <c r="B158" s="159" t="s">
        <v>193</v>
      </c>
      <c r="C158" s="159">
        <f>'INGRESOS 2016'!C33</f>
        <v>257205.25</v>
      </c>
    </row>
    <row r="159" spans="1:4" x14ac:dyDescent="0.25">
      <c r="A159" s="159"/>
      <c r="B159" s="159" t="s">
        <v>194</v>
      </c>
      <c r="C159" s="179">
        <f>D53</f>
        <v>74771.8</v>
      </c>
      <c r="D159" s="60"/>
    </row>
    <row r="160" spans="1:4" x14ac:dyDescent="0.25">
      <c r="A160" s="159"/>
      <c r="B160" s="159" t="s">
        <v>210</v>
      </c>
      <c r="C160" s="179">
        <f>D62</f>
        <v>12091.5</v>
      </c>
    </row>
    <row r="161" spans="1:3" x14ac:dyDescent="0.25">
      <c r="A161" s="159"/>
      <c r="B161" s="159" t="s">
        <v>211</v>
      </c>
      <c r="C161" s="179">
        <f>D92</f>
        <v>115225.20999999999</v>
      </c>
    </row>
    <row r="162" spans="1:3" x14ac:dyDescent="0.25">
      <c r="A162" s="159"/>
      <c r="B162" s="159" t="s">
        <v>212</v>
      </c>
      <c r="C162" s="179">
        <f>D154+D140+D124</f>
        <v>8150</v>
      </c>
    </row>
    <row r="163" spans="1:3" s="60" customFormat="1" x14ac:dyDescent="0.25">
      <c r="A163" s="159"/>
      <c r="B163" s="159" t="s">
        <v>236</v>
      </c>
      <c r="C163" s="179">
        <f>D113+D102</f>
        <v>9000</v>
      </c>
    </row>
    <row r="164" spans="1:3" x14ac:dyDescent="0.25">
      <c r="A164" s="159"/>
      <c r="B164" s="159"/>
      <c r="C164" s="180"/>
    </row>
    <row r="165" spans="1:3" x14ac:dyDescent="0.25">
      <c r="A165" s="159"/>
      <c r="B165" s="159"/>
      <c r="C165" s="180">
        <f>C158-C159-C160-C161-C163-C162</f>
        <v>37966.74000000002</v>
      </c>
    </row>
  </sheetData>
  <mergeCells count="2">
    <mergeCell ref="A1:D1"/>
    <mergeCell ref="A57:D57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2"/>
  <sheetViews>
    <sheetView tabSelected="1" workbookViewId="0">
      <selection activeCell="D8" sqref="D8"/>
    </sheetView>
  </sheetViews>
  <sheetFormatPr baseColWidth="10" defaultRowHeight="15" x14ac:dyDescent="0.25"/>
  <sheetData>
    <row r="2" spans="4:7" x14ac:dyDescent="0.25">
      <c r="E2" t="s">
        <v>249</v>
      </c>
      <c r="F2" t="s">
        <v>250</v>
      </c>
    </row>
    <row r="3" spans="4:7" x14ac:dyDescent="0.25">
      <c r="D3">
        <v>1250</v>
      </c>
      <c r="E3">
        <f>D3*11.45/100</f>
        <v>143.125</v>
      </c>
      <c r="F3">
        <f>D3*11.15/100</f>
        <v>139.375</v>
      </c>
      <c r="G3">
        <f>D3*0.005</f>
        <v>6.25</v>
      </c>
    </row>
    <row r="4" spans="4:7" x14ac:dyDescent="0.25">
      <c r="D4">
        <v>500</v>
      </c>
      <c r="E4" s="60">
        <f t="shared" ref="E4:E8" si="0">D4*11.45/100</f>
        <v>57.25</v>
      </c>
      <c r="F4" s="60">
        <f t="shared" ref="F4:F8" si="1">D4*11.15/100</f>
        <v>55.75</v>
      </c>
      <c r="G4" s="60">
        <f t="shared" ref="G4:G8" si="2">D4*0.005</f>
        <v>2.5</v>
      </c>
    </row>
    <row r="5" spans="4:7" x14ac:dyDescent="0.25">
      <c r="D5">
        <v>500</v>
      </c>
      <c r="E5" s="60">
        <f t="shared" si="0"/>
        <v>57.25</v>
      </c>
      <c r="F5" s="60">
        <f t="shared" si="1"/>
        <v>55.75</v>
      </c>
      <c r="G5" s="60">
        <f t="shared" si="2"/>
        <v>2.5</v>
      </c>
    </row>
    <row r="6" spans="4:7" x14ac:dyDescent="0.25">
      <c r="D6">
        <v>500</v>
      </c>
      <c r="E6" s="60">
        <f t="shared" si="0"/>
        <v>57.25</v>
      </c>
      <c r="F6" s="60">
        <f t="shared" si="1"/>
        <v>55.75</v>
      </c>
      <c r="G6" s="60">
        <f t="shared" si="2"/>
        <v>2.5</v>
      </c>
    </row>
    <row r="7" spans="4:7" x14ac:dyDescent="0.25">
      <c r="D7">
        <v>700</v>
      </c>
      <c r="E7" s="60">
        <f t="shared" si="0"/>
        <v>80.149999999999991</v>
      </c>
      <c r="F7" s="60">
        <f t="shared" si="1"/>
        <v>78.05</v>
      </c>
      <c r="G7" s="60">
        <f t="shared" si="2"/>
        <v>3.5</v>
      </c>
    </row>
    <row r="8" spans="4:7" x14ac:dyDescent="0.25">
      <c r="E8">
        <f t="shared" si="0"/>
        <v>0</v>
      </c>
      <c r="F8" s="60">
        <f t="shared" si="1"/>
        <v>0</v>
      </c>
      <c r="G8" s="60">
        <f t="shared" si="2"/>
        <v>0</v>
      </c>
    </row>
    <row r="9" spans="4:7" x14ac:dyDescent="0.25">
      <c r="E9">
        <f>SUM(E3:E8)</f>
        <v>395.02499999999998</v>
      </c>
      <c r="F9">
        <f>SUM(F3:F8)</f>
        <v>384.67500000000001</v>
      </c>
    </row>
    <row r="10" spans="4:7" x14ac:dyDescent="0.25">
      <c r="D10">
        <v>375</v>
      </c>
      <c r="E10" s="128">
        <f>D10*11.15/100</f>
        <v>41.8125</v>
      </c>
      <c r="F10" s="128">
        <f>D10*9.45/100</f>
        <v>35.437499999999993</v>
      </c>
      <c r="G10" s="128">
        <f>D10*0.005</f>
        <v>1.875</v>
      </c>
    </row>
    <row r="11" spans="4:7" x14ac:dyDescent="0.25">
      <c r="D11">
        <v>375</v>
      </c>
      <c r="E11" s="128">
        <f>D11*11.15/100</f>
        <v>41.8125</v>
      </c>
      <c r="F11" s="128">
        <f>D11*9.45/100</f>
        <v>35.437499999999993</v>
      </c>
      <c r="G11" s="128">
        <f t="shared" ref="G11:G12" si="3">D11*0.005</f>
        <v>1.875</v>
      </c>
    </row>
    <row r="12" spans="4:7" x14ac:dyDescent="0.25">
      <c r="E12" s="128">
        <f>SUM(E10:E11)</f>
        <v>83.625</v>
      </c>
      <c r="F12" s="128">
        <f>SUM(F10:F11)</f>
        <v>70.874999999999986</v>
      </c>
      <c r="G12" s="6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E24" sqref="E24"/>
    </sheetView>
  </sheetViews>
  <sheetFormatPr baseColWidth="10" defaultRowHeight="15" x14ac:dyDescent="0.25"/>
  <cols>
    <col min="1" max="1" width="11.42578125" style="60"/>
    <col min="2" max="2" width="45.42578125" style="60" customWidth="1"/>
    <col min="3" max="16384" width="11.42578125" style="60"/>
  </cols>
  <sheetData>
    <row r="1" spans="1:10" ht="15" customHeight="1" x14ac:dyDescent="0.25">
      <c r="A1" s="97"/>
      <c r="B1" s="98" t="s">
        <v>164</v>
      </c>
      <c r="C1" s="99"/>
    </row>
    <row r="2" spans="1:10" ht="15" customHeight="1" x14ac:dyDescent="0.25">
      <c r="A2" s="97"/>
      <c r="B2" s="100" t="s">
        <v>165</v>
      </c>
      <c r="C2" s="99"/>
    </row>
    <row r="3" spans="1:10" ht="15" customHeight="1" x14ac:dyDescent="0.25">
      <c r="A3" s="101"/>
      <c r="B3" s="102"/>
      <c r="C3" s="103"/>
    </row>
    <row r="4" spans="1:10" ht="15" customHeight="1" x14ac:dyDescent="0.25">
      <c r="A4" s="104" t="s">
        <v>59</v>
      </c>
      <c r="B4" s="105" t="s">
        <v>60</v>
      </c>
      <c r="C4" s="106"/>
      <c r="D4" s="95"/>
      <c r="J4" s="129"/>
    </row>
    <row r="5" spans="1:10" ht="15" customHeight="1" x14ac:dyDescent="0.25">
      <c r="A5" s="108" t="s">
        <v>67</v>
      </c>
      <c r="B5" s="18" t="s">
        <v>68</v>
      </c>
      <c r="C5" s="103">
        <f>+C6</f>
        <v>24.978000000000002</v>
      </c>
    </row>
    <row r="6" spans="1:10" ht="15" customHeight="1" x14ac:dyDescent="0.25">
      <c r="A6" s="109" t="s">
        <v>69</v>
      </c>
      <c r="B6" s="17" t="s">
        <v>70</v>
      </c>
      <c r="C6" s="110">
        <f>+[1]Distributivo!K8</f>
        <v>24.978000000000002</v>
      </c>
    </row>
    <row r="7" spans="1:10" ht="15" customHeight="1" x14ac:dyDescent="0.25">
      <c r="A7" s="101"/>
      <c r="B7" s="111"/>
      <c r="C7" s="103"/>
    </row>
    <row r="8" spans="1:10" ht="15" customHeight="1" x14ac:dyDescent="0.25">
      <c r="A8" s="101" t="s">
        <v>166</v>
      </c>
      <c r="B8" s="112" t="s">
        <v>167</v>
      </c>
      <c r="C8" s="107"/>
    </row>
    <row r="9" spans="1:10" ht="15" customHeight="1" x14ac:dyDescent="0.25">
      <c r="A9" s="113" t="s">
        <v>168</v>
      </c>
      <c r="B9" s="114" t="s">
        <v>169</v>
      </c>
      <c r="C9" s="115"/>
      <c r="D9" s="95"/>
    </row>
    <row r="10" spans="1:10" ht="15" customHeight="1" x14ac:dyDescent="0.25">
      <c r="A10" s="101" t="s">
        <v>170</v>
      </c>
      <c r="B10" s="116" t="s">
        <v>171</v>
      </c>
      <c r="C10" s="117">
        <f>SUM(C11)</f>
        <v>4995.6000000000004</v>
      </c>
      <c r="F10" s="95"/>
      <c r="G10" s="95"/>
    </row>
    <row r="11" spans="1:10" ht="15" customHeight="1" x14ac:dyDescent="0.25">
      <c r="A11" s="118" t="s">
        <v>172</v>
      </c>
      <c r="B11" s="119" t="s">
        <v>173</v>
      </c>
      <c r="C11" s="107">
        <f>+[1]Distributivo!E8</f>
        <v>4995.6000000000004</v>
      </c>
      <c r="G11" s="95"/>
    </row>
    <row r="12" spans="1:10" ht="15" customHeight="1" x14ac:dyDescent="0.25">
      <c r="A12" s="101"/>
      <c r="B12" s="116"/>
      <c r="C12" s="117"/>
    </row>
    <row r="13" spans="1:10" ht="15" customHeight="1" x14ac:dyDescent="0.25">
      <c r="A13" s="101" t="s">
        <v>174</v>
      </c>
      <c r="B13" s="116" t="s">
        <v>16</v>
      </c>
      <c r="C13" s="117">
        <f>SUM(C14:C15)</f>
        <v>546.63333333333333</v>
      </c>
    </row>
    <row r="14" spans="1:10" ht="15" customHeight="1" x14ac:dyDescent="0.25">
      <c r="A14" s="118" t="s">
        <v>175</v>
      </c>
      <c r="B14" s="119" t="s">
        <v>18</v>
      </c>
      <c r="C14" s="107">
        <f>+[1]Distributivo!F8</f>
        <v>416.3</v>
      </c>
    </row>
    <row r="15" spans="1:10" ht="15" customHeight="1" x14ac:dyDescent="0.25">
      <c r="A15" s="120" t="s">
        <v>176</v>
      </c>
      <c r="B15" s="13" t="s">
        <v>20</v>
      </c>
      <c r="C15" s="7">
        <f>+[1]Distributivo!G6</f>
        <v>130.33333333333334</v>
      </c>
    </row>
    <row r="16" spans="1:10" ht="15" customHeight="1" x14ac:dyDescent="0.25">
      <c r="A16" s="101"/>
      <c r="B16" s="116"/>
      <c r="C16" s="117"/>
    </row>
    <row r="17" spans="1:8" x14ac:dyDescent="0.25">
      <c r="A17" s="101" t="s">
        <v>177</v>
      </c>
      <c r="B17" s="116" t="s">
        <v>22</v>
      </c>
      <c r="C17" s="117">
        <f>SUM(C18:C19)</f>
        <v>973.3094000000001</v>
      </c>
      <c r="H17" s="95"/>
    </row>
    <row r="18" spans="1:8" x14ac:dyDescent="0.25">
      <c r="A18" s="118" t="s">
        <v>178</v>
      </c>
      <c r="B18" s="119" t="s">
        <v>24</v>
      </c>
      <c r="C18" s="107">
        <f>+[1]Distributivo!I8</f>
        <v>557.00940000000003</v>
      </c>
    </row>
    <row r="19" spans="1:8" x14ac:dyDescent="0.25">
      <c r="A19" s="120" t="s">
        <v>179</v>
      </c>
      <c r="B19" s="13" t="s">
        <v>26</v>
      </c>
      <c r="C19" s="7">
        <f>+[1]Distributivo!H6</f>
        <v>416.3</v>
      </c>
    </row>
    <row r="20" spans="1:8" x14ac:dyDescent="0.25">
      <c r="A20" s="118"/>
      <c r="B20" s="119"/>
      <c r="C20" s="107"/>
    </row>
    <row r="21" spans="1:8" x14ac:dyDescent="0.25">
      <c r="A21" s="121" t="s">
        <v>89</v>
      </c>
      <c r="B21" s="114" t="s">
        <v>28</v>
      </c>
      <c r="C21" s="122"/>
      <c r="D21" s="95"/>
    </row>
    <row r="22" spans="1:8" x14ac:dyDescent="0.25">
      <c r="A22" s="101" t="s">
        <v>180</v>
      </c>
      <c r="B22" s="116" t="s">
        <v>181</v>
      </c>
      <c r="C22" s="117">
        <f>+C23</f>
        <v>25348.74</v>
      </c>
    </row>
    <row r="23" spans="1:8" x14ac:dyDescent="0.25">
      <c r="A23" s="118" t="s">
        <v>182</v>
      </c>
      <c r="B23" s="119" t="s">
        <v>183</v>
      </c>
      <c r="C23" s="107">
        <f>+C24</f>
        <v>25348.74</v>
      </c>
    </row>
    <row r="24" spans="1:8" x14ac:dyDescent="0.25">
      <c r="A24" s="118" t="s">
        <v>184</v>
      </c>
      <c r="B24" s="119" t="s">
        <v>185</v>
      </c>
      <c r="C24" s="107">
        <v>25348.74</v>
      </c>
    </row>
    <row r="25" spans="1:8" x14ac:dyDescent="0.25">
      <c r="A25" s="118"/>
      <c r="B25" s="119"/>
      <c r="C25" s="107"/>
    </row>
    <row r="26" spans="1:8" x14ac:dyDescent="0.25">
      <c r="A26" s="101">
        <v>8</v>
      </c>
      <c r="B26" s="116" t="s">
        <v>186</v>
      </c>
      <c r="C26" s="107"/>
    </row>
    <row r="27" spans="1:8" x14ac:dyDescent="0.25">
      <c r="A27" s="121" t="s">
        <v>77</v>
      </c>
      <c r="B27" s="114" t="s">
        <v>187</v>
      </c>
      <c r="C27" s="115">
        <f>+C28</f>
        <v>756.06</v>
      </c>
      <c r="D27" s="95"/>
    </row>
    <row r="28" spans="1:8" x14ac:dyDescent="0.25">
      <c r="A28" s="123" t="s">
        <v>188</v>
      </c>
      <c r="B28" s="124" t="s">
        <v>189</v>
      </c>
      <c r="C28" s="117">
        <v>756.06</v>
      </c>
    </row>
    <row r="29" spans="1:8" x14ac:dyDescent="0.25">
      <c r="A29" s="125" t="s">
        <v>190</v>
      </c>
      <c r="B29" s="126" t="s">
        <v>191</v>
      </c>
      <c r="C29" s="127">
        <v>756.06</v>
      </c>
    </row>
    <row r="31" spans="1:8" x14ac:dyDescent="0.25">
      <c r="B31" s="60" t="s">
        <v>110</v>
      </c>
      <c r="C31" s="60">
        <f>SUM(E29)</f>
        <v>0</v>
      </c>
      <c r="D31" s="128"/>
    </row>
    <row r="34" spans="4:4" x14ac:dyDescent="0.25">
      <c r="D34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INGRESOS 2016</vt:lpstr>
      <vt:lpstr>DISTRIBUTIVO 2016</vt:lpstr>
      <vt:lpstr>GASTOS 2016</vt:lpstr>
      <vt:lpstr>Hoja1</vt:lpstr>
      <vt:lpstr>gasto en tecnico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JP-Delegsol</dc:creator>
  <cp:lastModifiedBy>COMPUSTORE</cp:lastModifiedBy>
  <cp:lastPrinted>2017-04-06T17:32:27Z</cp:lastPrinted>
  <dcterms:created xsi:type="dcterms:W3CDTF">2014-09-09T13:50:29Z</dcterms:created>
  <dcterms:modified xsi:type="dcterms:W3CDTF">2017-05-04T02:25:40Z</dcterms:modified>
</cp:coreProperties>
</file>